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X:\3 - Processos\Em Andamento\EM ABERTO - 2025\TERCEIRIZADO\PDF PARA PUBLICAÇÃO NO COMPRASGOV\"/>
    </mc:Choice>
  </mc:AlternateContent>
  <xr:revisionPtr revIDLastSave="0" documentId="8_{13BF8221-2188-4F79-9F48-8BAA85F2000C}" xr6:coauthVersionLast="36" xr6:coauthVersionMax="36" xr10:uidLastSave="{00000000-0000-0000-0000-000000000000}"/>
  <bookViews>
    <workbookView xWindow="0" yWindow="0" windowWidth="21570" windowHeight="10125" tabRatio="915" xr2:uid="{00000000-000D-0000-FFFF-FFFF00000000}"/>
  </bookViews>
  <sheets>
    <sheet name="Resumo Geral" sheetId="36" r:id="rId1"/>
    <sheet name="Produtividade Limpeza" sheetId="5" r:id="rId2"/>
    <sheet name="Auxiliar Administrativo" sheetId="24" r:id="rId3"/>
    <sheet name="Copeira" sheetId="25" r:id="rId4"/>
    <sheet name="Motorista" sheetId="27" r:id="rId5"/>
    <sheet name="Recepcionista" sheetId="28" r:id="rId6"/>
    <sheet name="Servente" sheetId="26" r:id="rId7"/>
    <sheet name="Uniformes" sheetId="35" r:id="rId8"/>
    <sheet name="Materiais Aux. Administrativo" sheetId="29" r:id="rId9"/>
    <sheet name="Materiais de Copeiragem" sheetId="32" r:id="rId10"/>
    <sheet name="Materiais de Limpeza" sheetId="33" r:id="rId11"/>
  </sheets>
  <definedNames>
    <definedName name="___xlnm.Print_Area_1" localSheetId="2">#REF!</definedName>
    <definedName name="___xlnm.Print_Area_1" localSheetId="3">#REF!</definedName>
    <definedName name="___xlnm.Print_Area_1" localSheetId="9">#REF!</definedName>
    <definedName name="___xlnm.Print_Area_1" localSheetId="10">#REF!</definedName>
    <definedName name="___xlnm.Print_Area_1" localSheetId="4">#REF!</definedName>
    <definedName name="___xlnm.Print_Area_1" localSheetId="5">#REF!</definedName>
    <definedName name="___xlnm.Print_Area_1" localSheetId="0">#REF!</definedName>
    <definedName name="___xlnm.Print_Area_1" localSheetId="6">#REF!</definedName>
    <definedName name="___xlnm.Print_Area_1" localSheetId="7">#REF!</definedName>
    <definedName name="___xlnm.Print_Area_1">#REF!</definedName>
    <definedName name="___xlnm.Print_Area_2" localSheetId="2">#REF!</definedName>
    <definedName name="___xlnm.Print_Area_2" localSheetId="3">#REF!</definedName>
    <definedName name="___xlnm.Print_Area_2" localSheetId="9">#REF!</definedName>
    <definedName name="___xlnm.Print_Area_2" localSheetId="10">#REF!</definedName>
    <definedName name="___xlnm.Print_Area_2" localSheetId="4">#REF!</definedName>
    <definedName name="___xlnm.Print_Area_2" localSheetId="5">#REF!</definedName>
    <definedName name="___xlnm.Print_Area_2" localSheetId="0">#REF!</definedName>
    <definedName name="___xlnm.Print_Area_2" localSheetId="6">#REF!</definedName>
    <definedName name="___xlnm.Print_Area_2" localSheetId="7">#REF!</definedName>
    <definedName name="___xlnm.Print_Area_2">#REF!</definedName>
    <definedName name="___xlnm.Print_Area_3" localSheetId="2">#REF!</definedName>
    <definedName name="___xlnm.Print_Area_3" localSheetId="3">#REF!</definedName>
    <definedName name="___xlnm.Print_Area_3" localSheetId="9">#REF!</definedName>
    <definedName name="___xlnm.Print_Area_3" localSheetId="10">#REF!</definedName>
    <definedName name="___xlnm.Print_Area_3" localSheetId="4">#REF!</definedName>
    <definedName name="___xlnm.Print_Area_3" localSheetId="5">#REF!</definedName>
    <definedName name="___xlnm.Print_Area_3" localSheetId="0">#REF!</definedName>
    <definedName name="___xlnm.Print_Area_3" localSheetId="6">#REF!</definedName>
    <definedName name="___xlnm.Print_Area_3" localSheetId="7">#REF!</definedName>
    <definedName name="___xlnm.Print_Area_3">#REF!</definedName>
    <definedName name="__xlnm.Print_Area_1" localSheetId="2">#REF!</definedName>
    <definedName name="__xlnm.Print_Area_1" localSheetId="3">#REF!</definedName>
    <definedName name="__xlnm.Print_Area_1" localSheetId="9">#REF!</definedName>
    <definedName name="__xlnm.Print_Area_1" localSheetId="10">#REF!</definedName>
    <definedName name="__xlnm.Print_Area_1" localSheetId="4">#REF!</definedName>
    <definedName name="__xlnm.Print_Area_1" localSheetId="5">#REF!</definedName>
    <definedName name="__xlnm.Print_Area_1" localSheetId="0">#REF!</definedName>
    <definedName name="__xlnm.Print_Area_1" localSheetId="6">#REF!</definedName>
    <definedName name="__xlnm.Print_Area_1" localSheetId="7">#REF!</definedName>
    <definedName name="__xlnm.Print_Area_1">#REF!</definedName>
    <definedName name="__xlnm.Print_Area_2" localSheetId="2">#REF!</definedName>
    <definedName name="__xlnm.Print_Area_2" localSheetId="3">#REF!</definedName>
    <definedName name="__xlnm.Print_Area_2" localSheetId="9">#REF!</definedName>
    <definedName name="__xlnm.Print_Area_2" localSheetId="10">#REF!</definedName>
    <definedName name="__xlnm.Print_Area_2" localSheetId="4">#REF!</definedName>
    <definedName name="__xlnm.Print_Area_2" localSheetId="5">#REF!</definedName>
    <definedName name="__xlnm.Print_Area_2" localSheetId="0">#REF!</definedName>
    <definedName name="__xlnm.Print_Area_2" localSheetId="6">#REF!</definedName>
    <definedName name="__xlnm.Print_Area_2" localSheetId="7">#REF!</definedName>
    <definedName name="__xlnm.Print_Area_2">#REF!</definedName>
    <definedName name="__xlnm.Print_Area_3" localSheetId="2">#REF!</definedName>
    <definedName name="__xlnm.Print_Area_3" localSheetId="3">#REF!</definedName>
    <definedName name="__xlnm.Print_Area_3" localSheetId="9">#REF!</definedName>
    <definedName name="__xlnm.Print_Area_3" localSheetId="10">#REF!</definedName>
    <definedName name="__xlnm.Print_Area_3" localSheetId="4">#REF!</definedName>
    <definedName name="__xlnm.Print_Area_3" localSheetId="5">#REF!</definedName>
    <definedName name="__xlnm.Print_Area_3" localSheetId="0">#REF!</definedName>
    <definedName name="__xlnm.Print_Area_3" localSheetId="6">#REF!</definedName>
    <definedName name="__xlnm.Print_Area_3" localSheetId="7">#REF!</definedName>
    <definedName name="__xlnm.Print_Area_3">#REF!</definedName>
    <definedName name="_xlnm.Print_Area" localSheetId="8">'Materiais Aux. Administrativo'!$A$1:$L$17</definedName>
    <definedName name="_xlnm.Print_Area" localSheetId="9">'Materiais de Copeiragem'!$A$1:$L$5</definedName>
    <definedName name="_xlnm.Print_Area" localSheetId="10">'Materiais de Limpeza'!$A$1:$L$5</definedName>
    <definedName name="_xlnm.Print_Area" localSheetId="1">'Produtividade Limpeza'!$A$1:$I$35</definedName>
    <definedName name="_xlnm.Print_Area" localSheetId="7">Uniformes!$A$1:$J$5</definedName>
    <definedName name="Excel_BuiltIn_Print_Area_1">#N/A</definedName>
    <definedName name="Excel_BuiltIn_Print_Area_1_2">#N/A</definedName>
    <definedName name="Excel_BuiltIn_Print_Area_2">#N/A</definedName>
    <definedName name="Excel_BuiltIn_Print_Area_2_2">#N/A</definedName>
    <definedName name="Teste">#N/A</definedName>
  </definedName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5" l="1"/>
  <c r="H33" i="5" l="1"/>
  <c r="E27" i="5"/>
  <c r="F27" i="5" s="1"/>
  <c r="E21" i="5"/>
  <c r="F21" i="5" s="1"/>
  <c r="E15" i="5"/>
  <c r="F15" i="5" s="1"/>
  <c r="I7" i="36" l="1"/>
  <c r="I8" i="36"/>
  <c r="I9" i="36"/>
  <c r="I10" i="36"/>
  <c r="I6" i="36"/>
  <c r="H7" i="36"/>
  <c r="H8" i="36"/>
  <c r="H9" i="36"/>
  <c r="H10" i="36"/>
  <c r="H6" i="36"/>
  <c r="G7" i="36"/>
  <c r="G8" i="36"/>
  <c r="G9" i="36"/>
  <c r="G10" i="36"/>
  <c r="G6" i="36"/>
  <c r="G97" i="26" l="1"/>
  <c r="G97" i="28"/>
  <c r="G97" i="27"/>
  <c r="G97" i="25" l="1"/>
  <c r="G97" i="24"/>
  <c r="J49" i="35"/>
  <c r="I49" i="35"/>
  <c r="J39" i="35"/>
  <c r="I39" i="35"/>
  <c r="J32" i="35"/>
  <c r="I32" i="35"/>
  <c r="J23" i="35"/>
  <c r="I23" i="35"/>
  <c r="J13" i="35" l="1"/>
  <c r="I13" i="35"/>
  <c r="L57" i="33" l="1"/>
  <c r="K57" i="33"/>
  <c r="J57" i="33"/>
  <c r="G13" i="36" s="1"/>
  <c r="H13" i="36" s="1"/>
  <c r="I13" i="36" s="1"/>
  <c r="L23" i="32"/>
  <c r="K23" i="32"/>
  <c r="J23" i="32"/>
  <c r="G12" i="36" s="1"/>
  <c r="H12" i="36" s="1"/>
  <c r="I12" i="36" s="1"/>
  <c r="L17" i="29"/>
  <c r="K17" i="29"/>
  <c r="J17" i="29"/>
  <c r="G11" i="36" s="1"/>
  <c r="H11" i="36" s="1"/>
  <c r="I11" i="36" l="1"/>
  <c r="I14" i="36" s="1"/>
  <c r="H14" i="36"/>
  <c r="F111" i="28"/>
  <c r="F107" i="28"/>
  <c r="G101" i="28"/>
  <c r="G119" i="28" s="1"/>
  <c r="F87" i="28"/>
  <c r="F82" i="28"/>
  <c r="F70" i="28"/>
  <c r="F72" i="28" s="1"/>
  <c r="F67" i="28"/>
  <c r="G54" i="28"/>
  <c r="G53" i="28"/>
  <c r="G52" i="28"/>
  <c r="G51" i="28"/>
  <c r="F47" i="28"/>
  <c r="F36" i="28"/>
  <c r="F24" i="28"/>
  <c r="F30" i="28" s="1"/>
  <c r="G19" i="28"/>
  <c r="G10" i="28"/>
  <c r="F111" i="27"/>
  <c r="F107" i="27"/>
  <c r="G101" i="27"/>
  <c r="G119" i="27" s="1"/>
  <c r="F87" i="27"/>
  <c r="F82" i="27"/>
  <c r="F70" i="27"/>
  <c r="F72" i="27" s="1"/>
  <c r="F67" i="27"/>
  <c r="G54" i="27"/>
  <c r="G53" i="27"/>
  <c r="G52" i="27"/>
  <c r="G51" i="27"/>
  <c r="F47" i="27"/>
  <c r="F36" i="27"/>
  <c r="F24" i="27"/>
  <c r="F30" i="27" s="1"/>
  <c r="G19" i="27"/>
  <c r="G10" i="27"/>
  <c r="F111" i="26"/>
  <c r="F107" i="26"/>
  <c r="G101" i="26"/>
  <c r="G119" i="26" s="1"/>
  <c r="F87" i="26"/>
  <c r="F82" i="26"/>
  <c r="F70" i="26"/>
  <c r="F67" i="26"/>
  <c r="F72" i="26" s="1"/>
  <c r="G54" i="26"/>
  <c r="G53" i="26"/>
  <c r="G52" i="26"/>
  <c r="G51" i="26"/>
  <c r="F47" i="26"/>
  <c r="F36" i="26"/>
  <c r="F24" i="26"/>
  <c r="F30" i="26" s="1"/>
  <c r="G19" i="26"/>
  <c r="G10" i="26"/>
  <c r="F111" i="25"/>
  <c r="F107" i="25"/>
  <c r="G101" i="25"/>
  <c r="G119" i="25" s="1"/>
  <c r="F87" i="25"/>
  <c r="F82" i="25"/>
  <c r="F70" i="25"/>
  <c r="F72" i="25" s="1"/>
  <c r="F67" i="25"/>
  <c r="G54" i="25"/>
  <c r="G53" i="25"/>
  <c r="G52" i="25"/>
  <c r="G51" i="25"/>
  <c r="F47" i="25"/>
  <c r="F36" i="25"/>
  <c r="F24" i="25"/>
  <c r="F30" i="25" s="1"/>
  <c r="G19" i="25"/>
  <c r="G10" i="25"/>
  <c r="F30" i="24"/>
  <c r="G69" i="28" l="1"/>
  <c r="G81" i="28"/>
  <c r="G68" i="28"/>
  <c r="G66" i="28"/>
  <c r="G34" i="28"/>
  <c r="G80" i="28"/>
  <c r="G67" i="28"/>
  <c r="G50" i="28"/>
  <c r="G55" i="28" s="1"/>
  <c r="G61" i="28" s="1"/>
  <c r="G35" i="28"/>
  <c r="G115" i="28"/>
  <c r="G79" i="28"/>
  <c r="G78" i="28"/>
  <c r="G77" i="28"/>
  <c r="G86" i="28"/>
  <c r="G87" i="28" s="1"/>
  <c r="G92" i="28" s="1"/>
  <c r="G71" i="28"/>
  <c r="G70" i="28"/>
  <c r="G76" i="28"/>
  <c r="G82" i="28" s="1"/>
  <c r="G91" i="28" s="1"/>
  <c r="G93" i="28" s="1"/>
  <c r="G118" i="28" s="1"/>
  <c r="G69" i="27"/>
  <c r="G35" i="27"/>
  <c r="G78" i="27"/>
  <c r="G66" i="27"/>
  <c r="G76" i="27"/>
  <c r="G81" i="27"/>
  <c r="G68" i="27"/>
  <c r="G80" i="27"/>
  <c r="G67" i="27"/>
  <c r="G50" i="27"/>
  <c r="G55" i="27" s="1"/>
  <c r="G61" i="27" s="1"/>
  <c r="G79" i="27"/>
  <c r="G34" i="27"/>
  <c r="G70" i="27"/>
  <c r="G71" i="27"/>
  <c r="G86" i="27"/>
  <c r="G87" i="27" s="1"/>
  <c r="G92" i="27" s="1"/>
  <c r="G77" i="27"/>
  <c r="G115" i="27"/>
  <c r="G69" i="26"/>
  <c r="G39" i="26"/>
  <c r="G81" i="26"/>
  <c r="G68" i="26"/>
  <c r="G80" i="26"/>
  <c r="G67" i="26"/>
  <c r="G50" i="26"/>
  <c r="G55" i="26" s="1"/>
  <c r="G61" i="26" s="1"/>
  <c r="G79" i="26"/>
  <c r="G78" i="26"/>
  <c r="G66" i="26"/>
  <c r="G34" i="26"/>
  <c r="G36" i="26" s="1"/>
  <c r="G59" i="26" s="1"/>
  <c r="G70" i="26"/>
  <c r="G77" i="26"/>
  <c r="G46" i="26"/>
  <c r="G115" i="26"/>
  <c r="G71" i="26"/>
  <c r="G86" i="26"/>
  <c r="G87" i="26" s="1"/>
  <c r="G92" i="26" s="1"/>
  <c r="G35" i="26"/>
  <c r="G76" i="26"/>
  <c r="G69" i="25"/>
  <c r="G35" i="25"/>
  <c r="G77" i="25"/>
  <c r="G76" i="25"/>
  <c r="G81" i="25"/>
  <c r="G68" i="25"/>
  <c r="G50" i="25"/>
  <c r="G55" i="25" s="1"/>
  <c r="G61" i="25" s="1"/>
  <c r="G71" i="25"/>
  <c r="G86" i="25"/>
  <c r="G87" i="25" s="1"/>
  <c r="G92" i="25" s="1"/>
  <c r="G41" i="25"/>
  <c r="G80" i="25"/>
  <c r="G67" i="25"/>
  <c r="G115" i="25"/>
  <c r="G79" i="25"/>
  <c r="G78" i="25"/>
  <c r="G34" i="25"/>
  <c r="G36" i="25" s="1"/>
  <c r="G59" i="25" s="1"/>
  <c r="G44" i="25"/>
  <c r="G42" i="25"/>
  <c r="G40" i="25"/>
  <c r="G66" i="25"/>
  <c r="G70" i="25"/>
  <c r="G43" i="25"/>
  <c r="G42" i="26" l="1"/>
  <c r="G44" i="26"/>
  <c r="G36" i="28"/>
  <c r="G39" i="25"/>
  <c r="G47" i="25" s="1"/>
  <c r="G60" i="25" s="1"/>
  <c r="G62" i="25" s="1"/>
  <c r="G116" i="25" s="1"/>
  <c r="G120" i="25" s="1"/>
  <c r="G45" i="28"/>
  <c r="G72" i="28"/>
  <c r="G117" i="28" s="1"/>
  <c r="G39" i="28"/>
  <c r="G82" i="27"/>
  <c r="G91" i="27" s="1"/>
  <c r="G93" i="27" s="1"/>
  <c r="G118" i="27" s="1"/>
  <c r="G72" i="27"/>
  <c r="G117" i="27" s="1"/>
  <c r="G36" i="27"/>
  <c r="G45" i="26"/>
  <c r="G47" i="26" s="1"/>
  <c r="G60" i="26" s="1"/>
  <c r="G62" i="26" s="1"/>
  <c r="G116" i="26" s="1"/>
  <c r="G82" i="26"/>
  <c r="G91" i="26" s="1"/>
  <c r="G93" i="26" s="1"/>
  <c r="G118" i="26" s="1"/>
  <c r="G72" i="26"/>
  <c r="G117" i="26" s="1"/>
  <c r="G40" i="26"/>
  <c r="G41" i="26"/>
  <c r="G43" i="26"/>
  <c r="G72" i="25"/>
  <c r="G117" i="25" s="1"/>
  <c r="G82" i="25"/>
  <c r="G91" i="25" s="1"/>
  <c r="G93" i="25" s="1"/>
  <c r="G118" i="25" s="1"/>
  <c r="G46" i="25"/>
  <c r="G45" i="25"/>
  <c r="G120" i="26" l="1"/>
  <c r="G59" i="28"/>
  <c r="G46" i="28"/>
  <c r="G43" i="28"/>
  <c r="G42" i="28"/>
  <c r="G41" i="28"/>
  <c r="G44" i="28"/>
  <c r="G40" i="28"/>
  <c r="G47" i="28"/>
  <c r="G60" i="28" s="1"/>
  <c r="G62" i="28" s="1"/>
  <c r="G116" i="28" s="1"/>
  <c r="G120" i="28" s="1"/>
  <c r="G59" i="27"/>
  <c r="G40" i="27"/>
  <c r="G41" i="27"/>
  <c r="G44" i="27"/>
  <c r="G39" i="27"/>
  <c r="G46" i="27"/>
  <c r="G43" i="27"/>
  <c r="G42" i="27"/>
  <c r="G45" i="27"/>
  <c r="G105" i="26"/>
  <c r="G105" i="25"/>
  <c r="G105" i="28" l="1"/>
  <c r="G47" i="27"/>
  <c r="G60" i="27" s="1"/>
  <c r="G62" i="27" s="1"/>
  <c r="G116" i="27" s="1"/>
  <c r="G120" i="27" s="1"/>
  <c r="G106" i="26"/>
  <c r="G109" i="26" s="1"/>
  <c r="G106" i="25"/>
  <c r="G108" i="25" s="1"/>
  <c r="G110" i="26" l="1"/>
  <c r="G106" i="28"/>
  <c r="G109" i="28"/>
  <c r="G110" i="28"/>
  <c r="G105" i="27"/>
  <c r="G108" i="26"/>
  <c r="G111" i="26" s="1"/>
  <c r="G121" i="26" s="1"/>
  <c r="G122" i="26" s="1"/>
  <c r="G110" i="25"/>
  <c r="G109" i="25"/>
  <c r="G111" i="25" s="1"/>
  <c r="G121" i="25" s="1"/>
  <c r="G122" i="25" s="1"/>
  <c r="G108" i="28" l="1"/>
  <c r="G111" i="28" s="1"/>
  <c r="G121" i="28" s="1"/>
  <c r="G122" i="28" s="1"/>
  <c r="G106" i="27"/>
  <c r="G110" i="27" s="1"/>
  <c r="G101" i="24"/>
  <c r="G119" i="24" s="1"/>
  <c r="F107" i="24"/>
  <c r="F111" i="24" s="1"/>
  <c r="F87" i="24"/>
  <c r="F82" i="24"/>
  <c r="F67" i="24"/>
  <c r="G54" i="24"/>
  <c r="G53" i="24"/>
  <c r="G52" i="24"/>
  <c r="G51" i="24"/>
  <c r="F47" i="24"/>
  <c r="F70" i="24" s="1"/>
  <c r="F72" i="24" s="1"/>
  <c r="F36" i="24"/>
  <c r="F24" i="24"/>
  <c r="G19" i="24"/>
  <c r="G10" i="24"/>
  <c r="G109" i="27" l="1"/>
  <c r="G108" i="27"/>
  <c r="G67" i="24"/>
  <c r="G70" i="24"/>
  <c r="G80" i="24"/>
  <c r="G50" i="24"/>
  <c r="G55" i="24" s="1"/>
  <c r="G61" i="24" s="1"/>
  <c r="G79" i="24"/>
  <c r="G35" i="24"/>
  <c r="G77" i="24"/>
  <c r="G76" i="24"/>
  <c r="G86" i="24"/>
  <c r="G87" i="24" s="1"/>
  <c r="G92" i="24" s="1"/>
  <c r="G69" i="24"/>
  <c r="G81" i="24"/>
  <c r="G68" i="24"/>
  <c r="G78" i="24"/>
  <c r="G66" i="24"/>
  <c r="G34" i="24"/>
  <c r="G115" i="24"/>
  <c r="G71" i="24"/>
  <c r="G111" i="27" l="1"/>
  <c r="G121" i="27" s="1"/>
  <c r="G122" i="27" s="1"/>
  <c r="G36" i="24"/>
  <c r="G82" i="24"/>
  <c r="G91" i="24" s="1"/>
  <c r="G93" i="24" s="1"/>
  <c r="G118" i="24" s="1"/>
  <c r="G43" i="24"/>
  <c r="G46" i="24"/>
  <c r="G44" i="24"/>
  <c r="G45" i="24"/>
  <c r="G41" i="24"/>
  <c r="G72" i="24"/>
  <c r="G117" i="24" s="1"/>
  <c r="G59" i="24" l="1"/>
  <c r="G42" i="24"/>
  <c r="G39" i="24"/>
  <c r="G40" i="24"/>
  <c r="G47" i="24" l="1"/>
  <c r="G60" i="24" s="1"/>
  <c r="G62" i="24"/>
  <c r="G116" i="24" s="1"/>
  <c r="G120" i="24" s="1"/>
  <c r="G105" i="24" s="1"/>
  <c r="G106" i="24" l="1"/>
  <c r="G109" i="24" s="1"/>
  <c r="G110" i="24" l="1"/>
  <c r="G108" i="24"/>
  <c r="I8" i="5" l="1"/>
  <c r="I7" i="5" l="1"/>
  <c r="I5" i="5" l="1"/>
  <c r="I6" i="5"/>
  <c r="I9" i="5" l="1"/>
  <c r="F33" i="5"/>
  <c r="G33" i="5" s="1"/>
  <c r="I33" i="5" s="1"/>
  <c r="I34" i="5" s="1"/>
  <c r="D8" i="5" s="1"/>
  <c r="F16" i="5" l="1"/>
  <c r="D5" i="5" s="1"/>
  <c r="F28" i="5"/>
  <c r="D7" i="5" s="1"/>
  <c r="F7" i="5" s="1"/>
  <c r="F22" i="5"/>
  <c r="D6" i="5" s="1"/>
  <c r="F6" i="5" s="1"/>
  <c r="F5" i="5" l="1"/>
  <c r="G6" i="5"/>
  <c r="G7" i="5"/>
  <c r="F8" i="5" l="1"/>
  <c r="G5" i="5"/>
  <c r="G8" i="5" l="1"/>
  <c r="G9" i="5" s="1"/>
  <c r="F9" i="5"/>
  <c r="G111" i="24" l="1"/>
  <c r="G121" i="24" s="1"/>
  <c r="G122" i="24" s="1"/>
</calcChain>
</file>

<file path=xl/sharedStrings.xml><?xml version="1.0" encoding="utf-8"?>
<sst xmlns="http://schemas.openxmlformats.org/spreadsheetml/2006/main" count="1421" uniqueCount="371">
  <si>
    <t>A - Data de Apresentação da Proposta (dia/mês/ano):</t>
  </si>
  <si>
    <t>B - Município/UF</t>
  </si>
  <si>
    <t>C - Ano do Acordo, Convenção ou Dissídio Coletivo:</t>
  </si>
  <si>
    <t>D - Número de Meses de Execução Contratual:</t>
  </si>
  <si>
    <t>Tipo de serviço (mesmo serviço com características distintas)</t>
  </si>
  <si>
    <t>Classificação Brasileira de Ocupações (CBO)</t>
  </si>
  <si>
    <t>Salário Normativo da Categoria Profissional</t>
  </si>
  <si>
    <t>Categoria Profissional (vinculada à execução contratual)</t>
  </si>
  <si>
    <t>Data base da categoria</t>
  </si>
  <si>
    <t>Módulo 1 - Composição da Remuneração</t>
  </si>
  <si>
    <t>Composição da Remuneração</t>
  </si>
  <si>
    <t>Valor (R$)</t>
  </si>
  <si>
    <t>A</t>
  </si>
  <si>
    <t>Salário Base</t>
  </si>
  <si>
    <t>B</t>
  </si>
  <si>
    <t>Adicional de Periculosidade</t>
  </si>
  <si>
    <t>C</t>
  </si>
  <si>
    <t xml:space="preserve">Adicional de Insalubridade </t>
  </si>
  <si>
    <t xml:space="preserve">D </t>
  </si>
  <si>
    <t>Adicional Noturno</t>
  </si>
  <si>
    <t>E</t>
  </si>
  <si>
    <t>Adicional de Hora Noturna Reduzida</t>
  </si>
  <si>
    <t>F</t>
  </si>
  <si>
    <t>G</t>
  </si>
  <si>
    <t>Outros (Especificar)</t>
  </si>
  <si>
    <t>Valor Total do Módulo 1</t>
  </si>
  <si>
    <t>Módulo 2 - Encargos e Benefícios Anuais, Mensais e Diários</t>
  </si>
  <si>
    <t>Submódulo 2.1 - 13° Salário, Férias e Adicional de Férias</t>
  </si>
  <si>
    <t>%</t>
  </si>
  <si>
    <t>13° (Décimo-Terceiro) Salário</t>
  </si>
  <si>
    <t>Férias e Adicional de Férias</t>
  </si>
  <si>
    <t>Total Submódulo 2.1</t>
  </si>
  <si>
    <t>Submódulo 2.2 - GPS, FGTS e Outras Contribuições</t>
  </si>
  <si>
    <t>INSS</t>
  </si>
  <si>
    <t>Salário Educação</t>
  </si>
  <si>
    <t>SAT (Seguro Acidente de Trabalho)</t>
  </si>
  <si>
    <t>D</t>
  </si>
  <si>
    <t>SESC ou SESI</t>
  </si>
  <si>
    <t>SENAI - SENAC</t>
  </si>
  <si>
    <t>SEBRAE</t>
  </si>
  <si>
    <t>INCRA</t>
  </si>
  <si>
    <t>H</t>
  </si>
  <si>
    <t>FGTS</t>
  </si>
  <si>
    <t>Outros (especificar)</t>
  </si>
  <si>
    <t>Total Submódulo 2.2</t>
  </si>
  <si>
    <t>Submódulo 2.3 - Benefícios Mensais e Diários</t>
  </si>
  <si>
    <t>Transporte</t>
  </si>
  <si>
    <t>Auxílio-Refeição/Alimentação</t>
  </si>
  <si>
    <t>Assistência Médica e Familiar</t>
  </si>
  <si>
    <t>Total Submódulo 2.3</t>
  </si>
  <si>
    <t>Módulo 2 - Encargos, Benefícios Anuais, Mensais e Diários</t>
  </si>
  <si>
    <t>2.1</t>
  </si>
  <si>
    <t>13° Salário, Férias e Adiconal de Férias</t>
  </si>
  <si>
    <t>2.2</t>
  </si>
  <si>
    <t>GPS, FGTS e Outras Contribuições</t>
  </si>
  <si>
    <t>2.3</t>
  </si>
  <si>
    <t>Benefícios Mensais e Diários</t>
  </si>
  <si>
    <t>Valor Total do Módulo 2</t>
  </si>
  <si>
    <t>Módulo 3 - Provisão para Recisão</t>
  </si>
  <si>
    <t>Provisão Para Recisão</t>
  </si>
  <si>
    <t>Aviso Prévio Indenizado</t>
  </si>
  <si>
    <t>Inicidência do FGTS sobre o Aviso Prévio Indenizado - OBS: FGTS (8%) x percentual do item "A - Aviso Prévio Indenizado" do Médulo 3. (__,__%)</t>
  </si>
  <si>
    <t>Aviso Prévio Trabalhado</t>
  </si>
  <si>
    <t>Incidência dos Encargos do Submódulo 2.2 sobre Aviso Prévio Trabalhado - OBS: Total dos Encargos do Submódulo 2.2 (__,__%) x o item "D Aviso Prévio Trabalhado" do Módulo 3 __,__%)</t>
  </si>
  <si>
    <t>Valor Total do Módulo 3</t>
  </si>
  <si>
    <t>Módulo 4 - Custo de Reposição do Profissional Ausente</t>
  </si>
  <si>
    <t>Total do Submódulo 4.1</t>
  </si>
  <si>
    <t>Submódulo 4.2 - Intrajornada</t>
  </si>
  <si>
    <t>Total do Submódulo 4.2</t>
  </si>
  <si>
    <t>Módulo 4 - Custo de Reposição do profissional Ausente</t>
  </si>
  <si>
    <t>4.1</t>
  </si>
  <si>
    <t>4.2</t>
  </si>
  <si>
    <t>Valor Total do Módulo 4</t>
  </si>
  <si>
    <t>Módulo 5 - Insumos Diversos</t>
  </si>
  <si>
    <t>Insumos Diversos</t>
  </si>
  <si>
    <t>Uniformes</t>
  </si>
  <si>
    <t>Materiais</t>
  </si>
  <si>
    <t>Equipamentos</t>
  </si>
  <si>
    <t>Valor Total do Módulo 5</t>
  </si>
  <si>
    <t>Módulo 6 - Custos Indiretos, Tributos e Lucro</t>
  </si>
  <si>
    <t>Custos Indiretos, Tributos e Lucro</t>
  </si>
  <si>
    <t>Custos Indiretos</t>
  </si>
  <si>
    <t>Lucro</t>
  </si>
  <si>
    <t>Tributos</t>
  </si>
  <si>
    <t>C.1</t>
  </si>
  <si>
    <t>PIS</t>
  </si>
  <si>
    <t>COFINS</t>
  </si>
  <si>
    <t>C.2</t>
  </si>
  <si>
    <t>C.3</t>
  </si>
  <si>
    <t>ISS</t>
  </si>
  <si>
    <t>Valor Total do Módulo 6</t>
  </si>
  <si>
    <t>Mão-de-Obra vinculada à execução contratual (valor por empregado)</t>
  </si>
  <si>
    <t>Preço Total por Empregado</t>
  </si>
  <si>
    <t>TOTAL</t>
  </si>
  <si>
    <t>Brasília/DF</t>
  </si>
  <si>
    <t>Submódulo 4.1 - Substituto nas Ausências Legais</t>
  </si>
  <si>
    <t>Substituto na cobertura de Férias</t>
  </si>
  <si>
    <t>Substituto na cobertura de Ausências Legais</t>
  </si>
  <si>
    <t>Substituto na cobertura de Licença Paternidade</t>
  </si>
  <si>
    <t>Substituto na cobertura de Ausência por Acidente de Trabalho</t>
  </si>
  <si>
    <t>Substituto na cobertura de Afastamento Maternidade</t>
  </si>
  <si>
    <t>Substituto na cobertura de Outros (especificar)</t>
  </si>
  <si>
    <t>Substituto na cobertura de Intervalo para Repouso ou Alimentação</t>
  </si>
  <si>
    <t>Substituto nas Ausências Legais</t>
  </si>
  <si>
    <t>Substituto na Intrajornada</t>
  </si>
  <si>
    <t>Subtotal (A + B + C  + D + E )</t>
  </si>
  <si>
    <t>METRAGEM ESTIMADA DAS ÁREAS (M²)
[b]</t>
  </si>
  <si>
    <t>CUSTO MENSAL (R$)
[c] = [a] x [b]</t>
  </si>
  <si>
    <t>CUSTO ANUAL (R$)
[d] = [c] x [12]</t>
  </si>
  <si>
    <t>MÃO DE OBRA</t>
  </si>
  <si>
    <t>Ki = [a] x [b] x [c] [d]</t>
  </si>
  <si>
    <t>Servente</t>
  </si>
  <si>
    <t>PREÇO HOMEM-MÊS (R$)
[e]</t>
  </si>
  <si>
    <t>1.1</t>
  </si>
  <si>
    <t>1.2</t>
  </si>
  <si>
    <t>1.3</t>
  </si>
  <si>
    <t>1.4</t>
  </si>
  <si>
    <t>SUBITEM</t>
  </si>
  <si>
    <t>Multa do FGTS sobre o Aviso Prévio Indenizado</t>
  </si>
  <si>
    <t>Multa do FGTS sobre o Aviso Prévio Trabalhado</t>
  </si>
  <si>
    <t>Taxa Odontologica</t>
  </si>
  <si>
    <t>Seguro de Vida</t>
  </si>
  <si>
    <t>Áreas de esquadrias internas/externas</t>
  </si>
  <si>
    <t>1/800</t>
  </si>
  <si>
    <t xml:space="preserve">Prodituvidade Praticada </t>
  </si>
  <si>
    <t xml:space="preserve">Quatidade de Posto </t>
  </si>
  <si>
    <t xml:space="preserve">Piso frios </t>
  </si>
  <si>
    <t xml:space="preserve">Piso Acrapetado </t>
  </si>
  <si>
    <t xml:space="preserve">Branheiros </t>
  </si>
  <si>
    <t>Galão</t>
  </si>
  <si>
    <t>Litro</t>
  </si>
  <si>
    <t>Unidade</t>
  </si>
  <si>
    <t>ITEM</t>
  </si>
  <si>
    <t xml:space="preserve">DESCRIÇÃO/
ESPECIFICAÇÃO
</t>
  </si>
  <si>
    <t>UNIDADE DE MEDIDA</t>
  </si>
  <si>
    <t>Posto</t>
  </si>
  <si>
    <t>Serviço de Recepcionista</t>
  </si>
  <si>
    <t>Serviço de Copeiragem</t>
  </si>
  <si>
    <t>Serviço de Motorista</t>
  </si>
  <si>
    <t>Serviço de Limpeza e Conservação</t>
  </si>
  <si>
    <t>Sob Demanda</t>
  </si>
  <si>
    <t>TOTAL GLOBAL ESTIMADO DA CONTRATAÇÃO</t>
  </si>
  <si>
    <t>Piso frios</t>
  </si>
  <si>
    <t>1/250</t>
  </si>
  <si>
    <t xml:space="preserve">Resumo Geral </t>
  </si>
  <si>
    <t>CRM-DF</t>
  </si>
  <si>
    <t>Função</t>
  </si>
  <si>
    <t>Modelo sugerido</t>
  </si>
  <si>
    <t>Blazer</t>
  </si>
  <si>
    <t>Calça/Saia</t>
  </si>
  <si>
    <t>Camisa</t>
  </si>
  <si>
    <t>Meia</t>
  </si>
  <si>
    <t>Par</t>
  </si>
  <si>
    <t>Sapato</t>
  </si>
  <si>
    <t>Recepcionista</t>
  </si>
  <si>
    <t>Cinto</t>
  </si>
  <si>
    <t>Gravata/Lenço</t>
  </si>
  <si>
    <t>Copeira</t>
  </si>
  <si>
    <t>Avental</t>
  </si>
  <si>
    <t>Colete</t>
  </si>
  <si>
    <t>Calça</t>
  </si>
  <si>
    <t>Motorista</t>
  </si>
  <si>
    <t>Gravata</t>
  </si>
  <si>
    <t>Sapatênis</t>
  </si>
  <si>
    <t>Quantidade Anual</t>
  </si>
  <si>
    <t>Valor Anual Médio/Empregado</t>
  </si>
  <si>
    <t>Valor Unitário Médio</t>
  </si>
  <si>
    <t>Valor Mensal Médio/Empregado</t>
  </si>
  <si>
    <t>Item</t>
  </si>
  <si>
    <t>Servente de Limpeza</t>
  </si>
  <si>
    <t>Processo: 25.7.000005962-9</t>
  </si>
  <si>
    <t>Pregão Eletrônico nº 90003/2025</t>
  </si>
  <si>
    <t>60 meses</t>
  </si>
  <si>
    <t xml:space="preserve">Auxiliar Administrativo </t>
  </si>
  <si>
    <t>4110-05</t>
  </si>
  <si>
    <t>ANEXO II - MODELO DE PLANILHA DE CUSTOS E FORMAÇÃO DE PREÇOS</t>
  </si>
  <si>
    <t>PLANILHA DE CUSTOS E FORMAÇÃO DE PREÇOS</t>
  </si>
  <si>
    <t>DISCRIMINAÇÃO DOS SERVIÇOS</t>
  </si>
  <si>
    <t>DADOS PARA COMPOSIÇÃO DOS CUSTOS REFERENTES A MÃO DE OBRA</t>
  </si>
  <si>
    <t>MÓDULO 1 - COMPOSIÇÃO DA REMUNERAÇÃO</t>
  </si>
  <si>
    <t>MÓDULO 2 - ENCARGOS E BENEFÍCIOS ANUAIS, MENSAIS E DIÁRIOS</t>
  </si>
  <si>
    <t>MÓDULO 3 - PROVISÃO PARA RECISÃO</t>
  </si>
  <si>
    <t>MÓDULO 4 - CUSTO DE REPOSIÇÃO DO PROFISSIONAL AUSENTE</t>
  </si>
  <si>
    <t>Submódulo 4.2 - Substituto na Intrajornada</t>
  </si>
  <si>
    <t>MÓDULO 5 - INSUMOS DIVERSOS</t>
  </si>
  <si>
    <t>MÓDULO 6 - CUSTOS INDIRETOS, TRIBUTOS E LUCRO</t>
  </si>
  <si>
    <t>QUADRO RESUMO DO MÓDULO 2 - ENCARGOS, BENEFÍCIOS ANUAIS, MENSAIS E DIÁRIOS</t>
  </si>
  <si>
    <t>QUADRO RESUMO DO MÓDULO 4 - CUSTO DE REPOSIÇÃO DO PROFISSIONAL AUSENTE</t>
  </si>
  <si>
    <t>QUADRO RESUMO DO CUSTO POR EMPREGADO</t>
  </si>
  <si>
    <t>Descrição</t>
  </si>
  <si>
    <t>Marca/Referência</t>
  </si>
  <si>
    <t>Preço 1 (R$)</t>
  </si>
  <si>
    <t>Preço 2 (R$)</t>
  </si>
  <si>
    <t>Preço 3 (R$)</t>
  </si>
  <si>
    <t>Bloco de recado adesivo, 38 mm x 50 mm, 100 folhas por bloco, embalagem com 4 unidades</t>
  </si>
  <si>
    <t>Stick Note, Post-it, Tilibra ou similar de qualidade equivalente</t>
  </si>
  <si>
    <t>Pacote</t>
  </si>
  <si>
    <t>Caneta esferográfica de corpo transparente ou translúcido, tinta na cor azul, com ponta média de 1.0mm, que proporcione escrita suave e contínua</t>
  </si>
  <si>
    <t>Bic Cristal, Faber-Castell, Compactor ou similar de qualidade equivalente</t>
  </si>
  <si>
    <t>Caneta marca texto na cor amarela, com ponta chanfrada que permite traços de 1 a 4 mm de espessura, proporcionando alta luminescência e secagem rápida</t>
  </si>
  <si>
    <t>Stabilo Boss, Faber-Castell, Pilot ou similar de qualidade equivalente</t>
  </si>
  <si>
    <t>Cola branca líquida, à base de PVA, lavável, não tóxica, ideal para uso escolar e artesanato, em embalagem com 40g</t>
  </si>
  <si>
    <t>Cascola, Tenaz, Acrilex ou similar de qualidade equivalente</t>
  </si>
  <si>
    <t>Fita crepe adesiva, medindo 19mm x 50mm</t>
  </si>
  <si>
    <t>3M ou similar de qualidade equivalente</t>
  </si>
  <si>
    <t>Rolo</t>
  </si>
  <si>
    <t>Fita adesiva dupla face, transparente, de alta fixação e resistência, medindo 19mm x 20m</t>
  </si>
  <si>
    <t>Fita adesiva transparente para empacotamento, alta adesão e resistência, medindo 45mm x 50m</t>
  </si>
  <si>
    <t>Grampo para grampeador, modelo 26/6, fabricado em arame de aço galvanizado, resistente à oxidação, caixa com 1.000 unidades</t>
  </si>
  <si>
    <t>De primeira qualidade ou similar de qualidade equivalente</t>
  </si>
  <si>
    <t>Caixa</t>
  </si>
  <si>
    <t>Papel sulfite branco, formato A4 (210x297mm), 75g/m², resma com 500 folhas</t>
  </si>
  <si>
    <t>Resma</t>
  </si>
  <si>
    <t>Valor Médio Unitário (R$)</t>
  </si>
  <si>
    <t>Valor Médio Mensal (R$)</t>
  </si>
  <si>
    <t>Valor Médio Anual (R$)</t>
  </si>
  <si>
    <t>Valor Médio 5 anos (R$)</t>
  </si>
  <si>
    <t>Quant. Mensal</t>
  </si>
  <si>
    <t>Mês de realização da pesquisa: Julho/2025</t>
  </si>
  <si>
    <t>VALOR TOTAL</t>
  </si>
  <si>
    <t>Objeto: Contratação de serviços continuados de auxiliar administrativo, recepcionista, motorista executivo, limpeza e copeira, incluindo todos os materiais necessários à execução dos serviços de auxiliar administrativo, copeiragem e limpeza</t>
  </si>
  <si>
    <t>Açúcar cristal de primeira qualidade, origem vegetal, sacarose de cana, embalagem de 5kg. Validade residual mínima de 6 (seis) meses no momento da entrega.</t>
  </si>
  <si>
    <t>Cristal, União ou similar de qualidade equivalente</t>
  </si>
  <si>
    <t>Adoçante líquido, límpido e transparente, à base de Stevia, embalagem de 100ml. Validade residual mínima de 6 (seis) meses no momento da entrega.</t>
  </si>
  <si>
    <t>Zerocal, Adocyl e Lowçucar ou similar de qualidade equivalente</t>
  </si>
  <si>
    <t>Frasco</t>
  </si>
  <si>
    <t>Café torrado e moído, tipo superior, 100% Arábica, aroma e sabor intensos, bebida dura, corpo encorpado, moagem e torração médias, pacote de 500g, embalagem a vácuo. Validade residual mínima de 6 (seis) meses no momento da entrega. Obs.: A embalagem deve conter data de fabricação e prazo de validade. Em caso de dúvidas, amostras serão analisadas por laboratórios da ABIC para verificação de impurezas e categoria de qualidade. Custos e sanções de reprovação serão por conta do fornecedor.</t>
  </si>
  <si>
    <t>Café do Sítio a vácuo, Baronesa Superior a vácuo e Melitta TM Especial a vácuo ou similar de qualidade equivalente</t>
  </si>
  <si>
    <t>Chá em sachê individual, com blend de sabores diversos, incluindo, mas não se limitando a: hortelã, cidreira, camomila, laranja, manga e canela, morango, camomila com canela e maçã, limão com gengibre. Caixa com 10 unidades</t>
  </si>
  <si>
    <t>Twinings Leão, Dr. Oetker ou similar de qualidade equivalente</t>
  </si>
  <si>
    <t>Coador de pano para café, tipo industrial, confeccionado em tecido resistente de alta qualidade, tamanho aproximado 33cm de altura x 25cm de largura</t>
  </si>
  <si>
    <t>Conjunto para preparo de café, composto por porta-filtros (coador) em plástico resistente, tamanho 103, e adaptador em plástico para encaixe em garrafas térmicas</t>
  </si>
  <si>
    <t>Melitta, Tramontina ou similar de qualidade equivalente</t>
  </si>
  <si>
    <t>Copo de papel biodegradável de 60 ml, para bebidas quentes e frias, pacote com 100 unidades</t>
  </si>
  <si>
    <t>Nature Pack ou similar de qualidade equivalente</t>
  </si>
  <si>
    <t>Copo descartável para água, material biodegradável, capacidade mínima de 200 ml, pacote com 100 unidades</t>
  </si>
  <si>
    <t>Talge Eco, ecocoppo ou similar de qualidade equivalente</t>
  </si>
  <si>
    <t>Desentupidor de pia manual, com cabo resistente e ventosa de borracha flexível de alta sucção</t>
  </si>
  <si>
    <t>Bettanin, Condor ou similar de qualidade equivalente</t>
  </si>
  <si>
    <t>Filtro de papel descartável para café, com micro furos para otimização da filtragem, tamanho 103, caixa com 30 unidades</t>
  </si>
  <si>
    <t>Melitta, Jovita, Três Corações ou similar de qualidade equivalente</t>
  </si>
  <si>
    <t>Guardanapo de papel, descartável, folha dupla, material celulose, tamanho aproximado 24cm x 22cm, cor branca, pacote com 50 unidades</t>
  </si>
  <si>
    <t>Snob, Naps, Scott ou similar de qualidade equivalente</t>
  </si>
  <si>
    <t>Mexedor para café, fabricado com material biodegradável, descartável, comprimento mínimo de 11cm, pacote com 500 unidades</t>
  </si>
  <si>
    <t>Inoven eco, Compete do Brasil ou similar de qualidade equivalente</t>
  </si>
  <si>
    <t>Pano de prato atoalhado, na cor branca, 100% algodão, medindo aproximadamente 65cm x 42cm</t>
  </si>
  <si>
    <t>Rodo de pia em plástico resistente, com lâmina de borracha flexível, largura da lâmina de 20cm.</t>
  </si>
  <si>
    <t>Plasutil ou similar de qualidade equivalente</t>
  </si>
  <si>
    <t>Suporte porta copo descartável, capacidade para 100 copos de 180ml</t>
  </si>
  <si>
    <t>Água sanitária, de primeira qualidade, conforme normas da ANVISA para desinfecção geral, embalagem de 5 litros</t>
  </si>
  <si>
    <t>Álcool Etílico em Gel Hidratado 70% (INPM), de primeira qualidade, para assepsia das mãos, embalagem de 500ml</t>
  </si>
  <si>
    <t>Álcool Etílico em Gel Hidratado 70% (INPM), de primeira qualidade, para assepsia das mãos, refil para dispensador, volume de 800ml</t>
  </si>
  <si>
    <t>Refil</t>
  </si>
  <si>
    <t>Álcool Etílico Hidratado 70% (INPM), de primeira qualidade, para uso antisséptico, embalagem de 1 Litro</t>
  </si>
  <si>
    <t>Balde plástico de uso geral, na cor preta, com capacidade nominal de 10 litros</t>
  </si>
  <si>
    <t>Balde plástico de uso geral, na cor preta, com capacidade nominal de 20 litros</t>
  </si>
  <si>
    <t>Borrifador plástico de uso geral, resistente, com bico ajustável para jato ou névoa, capacidade mínima de 500ml</t>
  </si>
  <si>
    <t>Cavalete de sinalização em PVC, tipo "A" (dobrável), na cor amarela, com indicação visível de "PISO MOLHADO" ou símbolo universal de perigo/cuidado. Resistente e de fácil visualização</t>
  </si>
  <si>
    <t>Cesto de lixo em polipropileno (plástico resistente), na cor branca, com capacidade de 15 litros. Possui acionamento da tampa por pedal, minimizando riscos de contaminação. Haste e pedal confeccionados em plástico resistente. Dimensões aproximadas: 37,5 cm de altura, 34 cm de largura e 31 cm de comprimento</t>
  </si>
  <si>
    <t>Cesto de lixo em polipropileno (plástico resistente), na cor branca, com capacidade de 50 litros. Possui acionamento da tampa por pedal, minimizando riscos de contaminação. Haste e pedal confeccionados em plástico resistente. Dimensões aproximadas: 71 cm de altura, 45 cm de largura e 35 cm de profundidade</t>
  </si>
  <si>
    <t>Desinfetante, germicida e bactericida, com ação de limpeza e aromatizante, fragrância lavanda, embalagem de 5 litros</t>
  </si>
  <si>
    <t>Desodorizador de ar aerossol, fórmula não agressiva à camada de ozônio, com fragrância suave, embalagem de 360ml</t>
  </si>
  <si>
    <t>Tubo</t>
  </si>
  <si>
    <t>Desodorizador sanitário em pastilha (pedra sanitária), com fragrância Marine, para uso em caixa acoplada. Peso de 40g por unidade</t>
  </si>
  <si>
    <t>Detergente líquido concentrado, de primeira qualidade, para limpeza e desengordurante de pisos, com fragrância suave ou neutra, embalagem de 5 litros</t>
  </si>
  <si>
    <t>Detergente líquido para lavar louças, 100% biodegradável, alto poder desengordurante, embalagem de 5 litros</t>
  </si>
  <si>
    <t>Dispenser toalheiro para fixação na parede, em plástico resistente, na cor branca, compatível com papel toalha interfolha de 2 (duas) dobras, com dimensões de 21 x 18,5 cm. Possui capacidade mínima para 250 folhas e sistema interno que garante a saída eficiente "folha por folha", evitando desperdício</t>
  </si>
  <si>
    <t>Dispenser higienizador em plástico resistente, na cor branca, com capacidade de 800 ml. Possui visor frontal para acompanhamento do nível do produto e é projetado para fixação na parede. Compatível com refis de álcool gel ou sabonete líquido</t>
  </si>
  <si>
    <t>Dispenser para saquinhos coletores de absorventes íntimos, fabricado em plástico resistente, para fixação em parede ou superfície. Design discreto e higiênico, com fácil reposição do refil de saquinhos.</t>
  </si>
  <si>
    <t>Escova de mão para limpeza geral, com cerdas de nylon resistentes</t>
  </si>
  <si>
    <t>Esponja para limpeza geral, dupla face (um lado abrasivo para limpeza pesada e outro macio para superfícies delicadas)</t>
  </si>
  <si>
    <t>Flanela de primeira qualidade, para limpeza geral, cores branca e/ou azul, medindo 60 x 40 cm</t>
  </si>
  <si>
    <t>Lã de aço para limpeza, multiuso, de primeira qualidade, embalagem contendo 8 unidades</t>
  </si>
  <si>
    <t>Limpa vidros concentrado, embalagem de 500ml</t>
  </si>
  <si>
    <t>Limpador multiuso, embalagem de 500ml</t>
  </si>
  <si>
    <t>Lustra móveis com cera, fórmula de secagem rápida e brilho intenso, fragrância lavanda, embalagem de 200ml</t>
  </si>
  <si>
    <t>Luvas de látex de primeira qualidade, para limpeza geral, reutilizáveis, com palma antiderrapante, tamanho médios (M), embalagem contendo 1 (um) par</t>
  </si>
  <si>
    <t>Luvas de látex de primeira qualidade, para limpeza geral, reutilizáveis, com palma antiderrapante, tamanho grande (G), embalagem contendo 1 (um) par</t>
  </si>
  <si>
    <t>Máscara descartável para proteção individual, elástico nas orelhas e clipe nasal ajustável, conforme normas da ABNT/ANVISA, caixa contendo 50 unidades</t>
  </si>
  <si>
    <t>Pá coletora de lixo com cabo em aço e pá em polipropileno, com tampa</t>
  </si>
  <si>
    <t>Pano para limpeza de chão, de alta absorção e resistência, tipo sacaria ou similar, na cor branca (alvejado), medindo 80cm x 60cm</t>
  </si>
  <si>
    <t>unid.</t>
  </si>
  <si>
    <t>Papel higiênico de primeira qualidade, folha dupla, macio e absorvente, contendo ao menos 30 metros por rolo, 100% fibra celulósica virgem. Pacote com 12 (doze) unidades/rolos</t>
  </si>
  <si>
    <t>Papel higiênico em rolo (rolão), folha dupla, de primeira qualidade, 100% fibras celulósicas vegetais, alta maciez e absorção, comprimento mínimo de 250m. Fardo contendo 8 (oito) rolos</t>
  </si>
  <si>
    <t>Fardo</t>
  </si>
  <si>
    <t>Papel toalha interfolhado, branco, folha simples, 100% fibra virgem de celulose, de alta absorção e maciez, dimensões aproximadas de 20 cm (largura) por 19,4 cm (altura). Fardo contendo 1.000 (mil) folhas.</t>
  </si>
  <si>
    <t>Rodo de plástico, com cabo, duas lâminas de borracha, para limpeza geral, largura de 40 cm</t>
  </si>
  <si>
    <t>Rodo de plástico, com cabo, duas lâminas de borracha, para limpeza geral, largura de 60 cm</t>
  </si>
  <si>
    <t>Rodo de plástico, para limpeza de vidros e janelas, composto por lâmina de borracha para secagem e parte com fibra/espuma para lavagem (lado duplo), já acompanhado de cabo extensor telescópico, com comprimento ajustável para alcançar áreas altas</t>
  </si>
  <si>
    <t>Sabão em barra multiuso, na cor amarela, de primeira qualidade. Pacote contendo 5 (cinco) unidades/pedras.</t>
  </si>
  <si>
    <t>Sabão em pó multiuso, de alta performance na lavagem de roupas e limpeza geral, embalagem em pacote com 1 kg</t>
  </si>
  <si>
    <t>Sabonete líquido, fragrância erva doce, para uso em dispenser, embalagem refil com 800ml</t>
  </si>
  <si>
    <t>Saco para lixo azul, resistente, para acondicionamento de resíduos comuns, com capacidade de 100 litros. Pacote com 100 (cem) unidades.</t>
  </si>
  <si>
    <t>Saco para lixo preto, resistente, para acondicionamento de resíduos comuns, com capacidade de 100 litros. Pacote com 100 (cem) unidades.</t>
  </si>
  <si>
    <t>Saco para lixo preto, resistente, para acondicionamento de resíduos comuns, com capacidade de 60 litros. Pacote com 100 (cem) unidades.</t>
  </si>
  <si>
    <t>Sapólio cremoso, de alta performance para limpeza de superfícies diversas, com fragrância lavanda, embalagem de 250ml</t>
  </si>
  <si>
    <t>Saquinhos plásticos higiênicos, resistentes, para descarte individual e discreto de absorventes íntimos. Pacote com 100 unidades.</t>
  </si>
  <si>
    <t>Vassoura com cerdas de nylon resistentes, com cabo, ideal para limpeza de áreas externas, pisos ásperos ou pesados</t>
  </si>
  <si>
    <t>Vassoura de pelo sintético, com cabo, cerdas macias, ideal para limpeza de pisos internos, com 40cm de largura</t>
  </si>
  <si>
    <t>Vassoura de pelo sintético, com cabo, cerdas macias, ideal para limpeza de pisos internos, com 60cm de largura</t>
  </si>
  <si>
    <t>Vassoura de teto tipo vasculho, com cerdas macias e formato anatômico para remoção de teias de aranha e poeira em cantos e alturas. Acompanha cabo extensor ou rosca para acoplar cabo padrão</t>
  </si>
  <si>
    <t>Vassourinha (escova) para limpeza de vaso sanitário, com cerdas resistentes e higiênicas, acompanha suporte para armazenamento no chão</t>
  </si>
  <si>
    <t>Q-Boa ou similar de qualidade equivalente</t>
  </si>
  <si>
    <t>Total Protect ou similar de qualidade equivalente</t>
  </si>
  <si>
    <t>Safra ou similar de qualidade equivalente</t>
  </si>
  <si>
    <t>Gifor, Senapack ou similar de qualidade equivalente</t>
  </si>
  <si>
    <t>ESC ou similar de qualidade equivalente</t>
  </si>
  <si>
    <t>Clean, Pinho Sol ou similar de qualidade equivalente</t>
  </si>
  <si>
    <t>Bom Ar, Johnson ou similar de qualidade equivalente</t>
  </si>
  <si>
    <t>Pato Marine Caixa Acoplada ou similar de qualidade equivalente</t>
  </si>
  <si>
    <t>Veja (linha PRO Line) ou similar de qualidade equivalente</t>
  </si>
  <si>
    <t>Limpol, Ipê ou similar de qualidade equivalente</t>
  </si>
  <si>
    <t>Premisse ou similar de qualidade equivalente</t>
  </si>
  <si>
    <t>Santher ou similar de qualidade equivalente</t>
  </si>
  <si>
    <t>Suzano ou similar de qualidade equivalente</t>
  </si>
  <si>
    <t>Monofil ou similar de qualidade equivalente</t>
  </si>
  <si>
    <t>Caebi ou similar de qualidade equivalente</t>
  </si>
  <si>
    <t>Bombril ou similar de qualidade equivalente</t>
  </si>
  <si>
    <t>Veja ou similar de qualidade equivalente</t>
  </si>
  <si>
    <t>Bravo ou similar de qualidade equivalente</t>
  </si>
  <si>
    <t>Sanro ou similar de qualidade equivalente</t>
  </si>
  <si>
    <t>Descarpack ou similar</t>
  </si>
  <si>
    <t>Bettanin (SuperPro) ou similar de qualidade equivalente</t>
  </si>
  <si>
    <t>Neve ou similar de qualidade equivalente</t>
  </si>
  <si>
    <t>Mili Elegans Duo ou similar de qualidade equivalente</t>
  </si>
  <si>
    <t>Mili Unique Basic Slim ou similar de qualidade equivalente</t>
  </si>
  <si>
    <t>Bettanin, Condor, Campestre ou similar de qualidade equivalente</t>
  </si>
  <si>
    <t>Condor, Flash Limp, Bettanin (SuperPro) ou similar de qualidade equivalente</t>
  </si>
  <si>
    <t>Ypê ou similar de qualidade equivalente</t>
  </si>
  <si>
    <t>Omo, Brilhante ou similar de qualidade equivalente</t>
  </si>
  <si>
    <t>Audax ou similar de qualidade equivalente</t>
  </si>
  <si>
    <t>Braslixo ou similar de qualidade equivalente</t>
  </si>
  <si>
    <t>Higipack ou similar de qualidade equivalente</t>
  </si>
  <si>
    <t>Cleaner ou similar de qualidade equivalente</t>
  </si>
  <si>
    <t>Gari ou similar de qualidade equivalente</t>
  </si>
  <si>
    <t>Dell Forte ou similar de qualidade equivalente</t>
  </si>
  <si>
    <t>Bettanin ou similar de qualidade equivalente</t>
  </si>
  <si>
    <t>UNIFORMES</t>
  </si>
  <si>
    <t>Auxiliar administrativo</t>
  </si>
  <si>
    <t>MATERIAIS DE AUXILIAR ADMINISTRATIVO (SOB DEMANDA)</t>
  </si>
  <si>
    <t>MATERIAIS DE COPEIRAGEM (SOB DEMANDA)</t>
  </si>
  <si>
    <t>MATERIAIS PARA OS SERVIÇOS DE LIMPEZA E CONSERVAÇÃO  (SOB DEMANDA)</t>
  </si>
  <si>
    <t>5134-25</t>
  </si>
  <si>
    <t>7823-05</t>
  </si>
  <si>
    <t>4221-05</t>
  </si>
  <si>
    <t>5143-20</t>
  </si>
  <si>
    <t>Serviço de Auxiliar Administrativo</t>
  </si>
  <si>
    <t>Materiais de Auxiliar Administrativo</t>
  </si>
  <si>
    <t>Materiais de Copeiragem</t>
  </si>
  <si>
    <t>Materiais de Limpeza</t>
  </si>
  <si>
    <t>QUANT.</t>
  </si>
  <si>
    <t xml:space="preserve">VALOR UNITÁRIO
(RS)
</t>
  </si>
  <si>
    <t>ÁREA INTERNA</t>
  </si>
  <si>
    <t>CÁLCULO PRODUTIVIDADE E VALOR METRO QUADRADO</t>
  </si>
  <si>
    <r>
      <rPr>
        <b/>
        <sz val="11"/>
        <color theme="1"/>
        <rFont val="Times New Roman"/>
        <family val="1"/>
      </rPr>
      <t>Observação:</t>
    </r>
    <r>
      <rPr>
        <sz val="11"/>
        <color theme="1"/>
        <rFont val="Times New Roman"/>
        <family val="1"/>
      </rPr>
      <t xml:space="preserve"> Os valores indicados são meramente estimativos, sendo que os pagamentos devidos à contratada estarão condicionados aos quantitativos de materiais efetivamente fornecidos.</t>
    </r>
  </si>
  <si>
    <r>
      <rPr>
        <b/>
        <sz val="11"/>
        <rFont val="Times New Roman"/>
        <family val="1"/>
      </rPr>
      <t>CUSTO
(R$/M²) [a]</t>
    </r>
  </si>
  <si>
    <r>
      <rPr>
        <b/>
        <sz val="11"/>
        <rFont val="Times New Roman"/>
        <family val="1"/>
      </rPr>
      <t>PRODUTIVIDADE
(1/M²)
[a]</t>
    </r>
  </si>
  <si>
    <r>
      <rPr>
        <b/>
        <sz val="11"/>
        <rFont val="Times New Roman"/>
        <family val="1"/>
      </rPr>
      <t>PREÇO HOMEM-MÊS (R$)
[b]</t>
    </r>
  </si>
  <si>
    <r>
      <rPr>
        <b/>
        <sz val="11"/>
        <rFont val="Times New Roman"/>
        <family val="1"/>
      </rPr>
      <t>SUBTOTAL
(R$/M²)
[c] = [a] x [b]</t>
    </r>
  </si>
  <si>
    <r>
      <rPr>
        <b/>
        <sz val="11"/>
        <rFont val="Times New Roman"/>
        <family val="1"/>
      </rPr>
      <t>FREQUÊNCIA NO MÊS (HORAS)
[b]</t>
    </r>
  </si>
  <si>
    <r>
      <rPr>
        <b/>
        <sz val="11"/>
        <rFont val="Times New Roman"/>
        <family val="1"/>
      </rPr>
      <t>JORNADA DE TRABALHO NO MÊS (HORAS)
[c]</t>
    </r>
  </si>
  <si>
    <r>
      <rPr>
        <b/>
        <sz val="11"/>
        <rFont val="Times New Roman"/>
        <family val="1"/>
      </rPr>
      <t>SUBTOTAL
(R$/M²)
[f] = [d] x [e]</t>
    </r>
  </si>
  <si>
    <t>1/300</t>
  </si>
  <si>
    <t xml:space="preserve">Piso Acarpetado </t>
  </si>
  <si>
    <t xml:space="preserve">Banheiros </t>
  </si>
  <si>
    <t xml:space="preserve"> - - -</t>
  </si>
  <si>
    <t xml:space="preserve">
GRUPO 1
</t>
  </si>
  <si>
    <t>VALOR MENSAL
(R$)</t>
  </si>
  <si>
    <t xml:space="preserve">VALOR ANUAL ESTIMADO
(RS)
</t>
  </si>
  <si>
    <t xml:space="preserve">VALOR 5 ANOS ESTIMADO
(RS)
</t>
  </si>
  <si>
    <r>
      <rPr>
        <b/>
        <sz val="11"/>
        <color theme="1"/>
        <rFont val="Times New Roman"/>
        <family val="1"/>
      </rPr>
      <t>Observação</t>
    </r>
    <r>
      <rPr>
        <sz val="11"/>
        <color theme="1"/>
        <rFont val="Times New Roman"/>
        <family val="1"/>
      </rPr>
      <t>: O quadro resumo geral da contratação foi consolidado com base na análise crítica da pesquisa de preços de mercado, utilizando critérios técnicos previstos na Instrução Normativa SEGES/ME nº 65/2021, como a desconsideração de valores inexequíveis ou excessivamente elevados, bem como a aplicação de medidas estatísticas para definição do valor estimado.
As demais planilhas integrantes do arquivo Excel foram preenchidas com base em modelo padrão de composição de custos, adotado exclusivamente para fins de estimativa detalhada por item, o que pode ocasionar divergência entre os valores unitários e totais dessas planilhas e os valores consolidados no resumo geral.
Ressalta-se que os valores indicados no presente documento são meramente estimativos, conforme previsto no art. 23, §1º da Lei nº 14.133/2021.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</si>
</sst>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_-&quot;R$&quot;* #,##0.00_-;\-&quot;R$&quot;* #,##0.00_-;_-&quot;R$&quot;* &quot;-&quot;??_-;_-@_-"/>
    <numFmt numFmtId="165" formatCode="&quot;R$&quot;\ #,##0.00"/>
    <numFmt numFmtId="166" formatCode="00"/>
    <numFmt numFmtId="167" formatCode="#,##0.00\ ;&quot; (&quot;#,##0.00\);&quot; -&quot;#\ ;@\ "/>
    <numFmt numFmtId="168" formatCode="_-* #,##0.000000000_-;\-* #,##0.000000000_-;_-* &quot;-&quot;??_-;_-@_-"/>
    <numFmt numFmtId="169" formatCode="_(* #,##0.00_);_(* \(#,##0.00\);_(* &quot;-&quot;??_);_(@_)"/>
    <numFmt numFmtId="170" formatCode="0.0"/>
    <numFmt numFmtId="171" formatCode="0.000"/>
    <numFmt numFmtId="172" formatCode="&quot;R$&quot;#,##0.00"/>
  </numFmts>
  <fonts count="27"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Arial"/>
      <family val="2"/>
      <charset val="1"/>
    </font>
    <font>
      <sz val="10"/>
      <color rgb="FF000000"/>
      <name val="Times New Roman"/>
      <family val="1"/>
    </font>
    <font>
      <b/>
      <sz val="8"/>
      <color rgb="FF000000"/>
      <name val="Times New Roman"/>
      <family val="1"/>
    </font>
    <font>
      <sz val="8"/>
      <color rgb="FF000000"/>
      <name val="Times New Roman"/>
      <family val="1"/>
    </font>
    <font>
      <b/>
      <sz val="9"/>
      <color theme="1"/>
      <name val="Times New Roman"/>
      <family val="1"/>
    </font>
    <font>
      <sz val="9"/>
      <color theme="1"/>
      <name val="Times New Roman"/>
      <family val="1"/>
    </font>
    <font>
      <b/>
      <sz val="9"/>
      <color rgb="FF000000"/>
      <name val="Times New Roman"/>
      <family val="1"/>
    </font>
    <font>
      <sz val="9"/>
      <color rgb="FF000000"/>
      <name val="Times New Roman"/>
      <family val="1"/>
    </font>
    <font>
      <b/>
      <sz val="8"/>
      <color theme="1"/>
      <name val="Times New Roman"/>
      <family val="1"/>
    </font>
    <font>
      <b/>
      <sz val="16"/>
      <color theme="1"/>
      <name val="Times New Roman"/>
      <family val="1"/>
    </font>
    <font>
      <sz val="11"/>
      <color theme="1"/>
      <name val="Times New Roman"/>
      <family val="1"/>
    </font>
    <font>
      <b/>
      <sz val="10.5"/>
      <color theme="1"/>
      <name val="Times New Roman"/>
      <family val="1"/>
    </font>
    <font>
      <sz val="10.5"/>
      <color theme="1"/>
      <name val="Times New Roman"/>
      <family val="1"/>
    </font>
    <font>
      <b/>
      <sz val="16"/>
      <name val="Times New Roman"/>
      <family val="1"/>
    </font>
    <font>
      <sz val="11"/>
      <name val="Times New Roman"/>
      <family val="1"/>
    </font>
    <font>
      <b/>
      <sz val="11"/>
      <name val="Times New Roman"/>
      <family val="1"/>
    </font>
    <font>
      <b/>
      <sz val="14"/>
      <color theme="1"/>
      <name val="Times New Roman"/>
      <family val="1"/>
    </font>
    <font>
      <b/>
      <sz val="11"/>
      <color theme="1"/>
      <name val="Times New Roman"/>
      <family val="1"/>
    </font>
    <font>
      <b/>
      <sz val="12"/>
      <color theme="1"/>
      <name val="Times New Roman"/>
      <family val="1"/>
    </font>
    <font>
      <sz val="12"/>
      <name val="Times New Roman"/>
      <family val="1"/>
    </font>
    <font>
      <sz val="12"/>
      <color theme="1"/>
      <name val="Times New Roman"/>
      <family val="1"/>
    </font>
    <font>
      <b/>
      <i/>
      <sz val="11"/>
      <color theme="1"/>
      <name val="Times New Roman"/>
      <family val="1"/>
    </font>
    <font>
      <i/>
      <sz val="11"/>
      <color theme="1"/>
      <name val="Times New Roman"/>
      <family val="1"/>
    </font>
  </fonts>
  <fills count="1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BFBFBF"/>
        <bgColor indexed="64"/>
      </patternFill>
    </fill>
    <fill>
      <patternFill patternType="solid">
        <fgColor rgb="FFDEEAF6"/>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s>
  <borders count="2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diagonal/>
    </border>
    <border>
      <left/>
      <right style="thick">
        <color rgb="FF000000"/>
      </right>
      <top/>
      <bottom/>
      <diagonal/>
    </border>
    <border>
      <left/>
      <right/>
      <top style="thick">
        <color indexed="64"/>
      </top>
      <bottom/>
      <diagonal/>
    </border>
    <border>
      <left/>
      <right/>
      <top/>
      <bottom style="thick">
        <color indexed="64"/>
      </bottom>
      <diagonal/>
    </border>
    <border>
      <left/>
      <right/>
      <top/>
      <bottom style="thick">
        <color rgb="FF000000"/>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style="thick">
        <color indexed="64"/>
      </right>
      <top/>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s>
  <cellStyleXfs count="1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4" fontId="1" fillId="0" borderId="0" applyFont="0" applyFill="0" applyBorder="0" applyAlignment="0" applyProtection="0"/>
    <xf numFmtId="0" fontId="3" fillId="0" borderId="0"/>
    <xf numFmtId="0" fontId="2" fillId="0" borderId="0"/>
    <xf numFmtId="167" fontId="2" fillId="0" borderId="0" applyFill="0" applyBorder="0" applyAlignment="0" applyProtection="0"/>
    <xf numFmtId="0" fontId="1" fillId="0" borderId="0"/>
    <xf numFmtId="9" fontId="2" fillId="0" borderId="0" applyFill="0" applyBorder="0" applyAlignment="0" applyProtection="0"/>
    <xf numFmtId="0" fontId="2" fillId="0" borderId="0"/>
    <xf numFmtId="0" fontId="2" fillId="0" borderId="0"/>
    <xf numFmtId="44" fontId="2" fillId="0" borderId="0" applyFill="0" applyBorder="0" applyAlignment="0" applyProtection="0"/>
    <xf numFmtId="169" fontId="2" fillId="0" borderId="0" applyFont="0" applyFill="0" applyBorder="0" applyAlignment="0" applyProtection="0"/>
    <xf numFmtId="0" fontId="4" fillId="0" borderId="0"/>
    <xf numFmtId="0" fontId="5" fillId="0" borderId="0"/>
    <xf numFmtId="164" fontId="5" fillId="0" borderId="0" applyFont="0" applyFill="0" applyBorder="0" applyAlignment="0" applyProtection="0"/>
  </cellStyleXfs>
  <cellXfs count="244">
    <xf numFmtId="0" fontId="0" fillId="0" borderId="0" xfId="0"/>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9" fillId="6" borderId="12" xfId="0" applyFont="1" applyFill="1" applyBorder="1" applyAlignment="1">
      <alignment horizontal="justify" vertical="center" wrapText="1"/>
    </xf>
    <xf numFmtId="0" fontId="9" fillId="6" borderId="12" xfId="0" applyFont="1" applyFill="1" applyBorder="1" applyAlignment="1">
      <alignment horizontal="center" vertical="center" wrapText="1"/>
    </xf>
    <xf numFmtId="0" fontId="8" fillId="0" borderId="11"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12" xfId="0" applyFont="1" applyBorder="1" applyAlignment="1">
      <alignment horizontal="center" vertical="center" wrapText="1"/>
    </xf>
    <xf numFmtId="4" fontId="9" fillId="6" borderId="12" xfId="0" applyNumberFormat="1" applyFont="1" applyFill="1" applyBorder="1" applyAlignment="1">
      <alignment horizontal="center" vertical="center" wrapText="1"/>
    </xf>
    <xf numFmtId="4" fontId="9" fillId="0" borderId="12" xfId="0" applyNumberFormat="1" applyFont="1" applyBorder="1" applyAlignment="1">
      <alignment horizontal="center" vertical="center" wrapText="1"/>
    </xf>
    <xf numFmtId="4" fontId="9" fillId="6" borderId="11" xfId="0" applyNumberFormat="1" applyFont="1" applyFill="1" applyBorder="1" applyAlignment="1">
      <alignment horizontal="center" vertical="center" wrapText="1"/>
    </xf>
    <xf numFmtId="4" fontId="9" fillId="0" borderId="11" xfId="0" applyNumberFormat="1" applyFont="1" applyBorder="1" applyAlignment="1">
      <alignment horizontal="center" vertical="center" wrapText="1"/>
    </xf>
    <xf numFmtId="0" fontId="8" fillId="6" borderId="13" xfId="0" applyFont="1" applyFill="1" applyBorder="1" applyAlignment="1">
      <alignment horizontal="center" vertical="center" wrapText="1"/>
    </xf>
    <xf numFmtId="0" fontId="9" fillId="6" borderId="14" xfId="0" applyFont="1" applyFill="1" applyBorder="1" applyAlignment="1">
      <alignment horizontal="justify" vertical="center" wrapText="1"/>
    </xf>
    <xf numFmtId="0" fontId="9" fillId="6" borderId="14" xfId="0" applyFont="1" applyFill="1" applyBorder="1" applyAlignment="1">
      <alignment horizontal="center" vertical="center" wrapText="1"/>
    </xf>
    <xf numFmtId="4" fontId="9" fillId="6" borderId="14" xfId="0" applyNumberFormat="1" applyFont="1" applyFill="1" applyBorder="1" applyAlignment="1">
      <alignment horizontal="center" vertical="center" wrapText="1"/>
    </xf>
    <xf numFmtId="4" fontId="9" fillId="6" borderId="13" xfId="0" applyNumberFormat="1"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6" borderId="3" xfId="0" applyFont="1" applyFill="1" applyBorder="1" applyAlignment="1">
      <alignment horizontal="center" vertical="center" wrapText="1"/>
    </xf>
    <xf numFmtId="4" fontId="9" fillId="6"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166" fontId="9" fillId="6" borderId="3" xfId="0" applyNumberFormat="1" applyFont="1" applyFill="1" applyBorder="1" applyAlignment="1">
      <alignment horizontal="center" vertical="center" wrapText="1"/>
    </xf>
    <xf numFmtId="166" fontId="9" fillId="0" borderId="3" xfId="0" applyNumberFormat="1" applyFont="1" applyBorder="1" applyAlignment="1">
      <alignment horizontal="center" vertical="center" wrapText="1"/>
    </xf>
    <xf numFmtId="166" fontId="9" fillId="6" borderId="11" xfId="0" applyNumberFormat="1" applyFont="1" applyFill="1" applyBorder="1" applyAlignment="1">
      <alignment horizontal="center" vertical="center" wrapText="1"/>
    </xf>
    <xf numFmtId="166" fontId="9" fillId="0" borderId="11" xfId="0" applyNumberFormat="1" applyFont="1" applyBorder="1" applyAlignment="1">
      <alignment horizontal="center" vertical="center" wrapText="1"/>
    </xf>
    <xf numFmtId="166" fontId="9" fillId="6" borderId="13"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6" borderId="3" xfId="0" applyFont="1" applyFill="1" applyBorder="1" applyAlignment="1">
      <alignment horizontal="center" vertical="center" wrapText="1"/>
    </xf>
    <xf numFmtId="166" fontId="7" fillId="6" borderId="5" xfId="0" applyNumberFormat="1" applyFont="1" applyFill="1" applyBorder="1" applyAlignment="1">
      <alignment horizontal="center" vertical="center"/>
    </xf>
    <xf numFmtId="166" fontId="7" fillId="0" borderId="5" xfId="0" applyNumberFormat="1" applyFont="1" applyBorder="1" applyAlignment="1">
      <alignment horizontal="center" vertical="center"/>
    </xf>
    <xf numFmtId="4" fontId="7" fillId="6" borderId="5" xfId="0" applyNumberFormat="1" applyFont="1" applyFill="1" applyBorder="1" applyAlignment="1">
      <alignment horizontal="center" vertical="center" wrapText="1"/>
    </xf>
    <xf numFmtId="4" fontId="7" fillId="6" borderId="6" xfId="0" applyNumberFormat="1" applyFont="1" applyFill="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6" borderId="3"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4" fontId="7" fillId="0" borderId="0"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11" fillId="6" borderId="3" xfId="0" applyFont="1" applyFill="1" applyBorder="1" applyAlignment="1">
      <alignment horizontal="center" vertical="center" wrapText="1"/>
    </xf>
    <xf numFmtId="4" fontId="11" fillId="6" borderId="3" xfId="0" applyNumberFormat="1" applyFont="1" applyFill="1" applyBorder="1" applyAlignment="1">
      <alignment horizontal="center" vertical="center" wrapText="1"/>
    </xf>
    <xf numFmtId="166" fontId="7" fillId="6"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166" fontId="7" fillId="6" borderId="3" xfId="0" applyNumberFormat="1" applyFont="1" applyFill="1" applyBorder="1" applyAlignment="1">
      <alignment horizontal="center" vertical="center"/>
    </xf>
    <xf numFmtId="166" fontId="7" fillId="0" borderId="3" xfId="0" applyNumberFormat="1" applyFont="1" applyBorder="1" applyAlignment="1">
      <alignment horizontal="center" vertical="center"/>
    </xf>
    <xf numFmtId="0" fontId="10" fillId="0" borderId="0" xfId="0" applyFont="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4" fontId="11" fillId="8" borderId="3" xfId="0" applyNumberFormat="1" applyFont="1" applyFill="1" applyBorder="1" applyAlignment="1">
      <alignment horizontal="center" vertical="center" wrapText="1"/>
    </xf>
    <xf numFmtId="166" fontId="7" fillId="8" borderId="3" xfId="0" applyNumberFormat="1" applyFont="1" applyFill="1" applyBorder="1" applyAlignment="1">
      <alignment horizontal="center" vertical="center"/>
    </xf>
    <xf numFmtId="166" fontId="7" fillId="8" borderId="5" xfId="0" applyNumberFormat="1" applyFont="1" applyFill="1" applyBorder="1" applyAlignment="1">
      <alignment horizontal="center" vertical="center"/>
    </xf>
    <xf numFmtId="4" fontId="7" fillId="8" borderId="3" xfId="0" applyNumberFormat="1" applyFont="1" applyFill="1" applyBorder="1" applyAlignment="1">
      <alignment horizontal="center" vertical="center" wrapText="1"/>
    </xf>
    <xf numFmtId="4" fontId="7" fillId="8" borderId="5" xfId="0" applyNumberFormat="1" applyFont="1" applyFill="1" applyBorder="1" applyAlignment="1">
      <alignment horizontal="center" vertical="center" wrapText="1"/>
    </xf>
    <xf numFmtId="4" fontId="7" fillId="6" borderId="4" xfId="0" applyNumberFormat="1" applyFont="1" applyFill="1" applyBorder="1" applyAlignment="1">
      <alignment horizontal="center" vertical="center" wrapText="1"/>
    </xf>
    <xf numFmtId="166" fontId="7" fillId="0" borderId="5" xfId="0" applyNumberFormat="1" applyFont="1" applyFill="1" applyBorder="1" applyAlignment="1">
      <alignment horizontal="center" vertical="center"/>
    </xf>
    <xf numFmtId="4" fontId="7" fillId="0" borderId="5" xfId="0" applyNumberFormat="1" applyFont="1" applyFill="1" applyBorder="1" applyAlignment="1">
      <alignment horizontal="center" vertical="center" wrapText="1"/>
    </xf>
    <xf numFmtId="4" fontId="7" fillId="0" borderId="6" xfId="0" applyNumberFormat="1" applyFont="1" applyFill="1" applyBorder="1" applyAlignment="1">
      <alignment horizontal="center" vertical="center" wrapText="1"/>
    </xf>
    <xf numFmtId="4" fontId="7" fillId="8" borderId="4" xfId="0" applyNumberFormat="1" applyFont="1" applyFill="1" applyBorder="1" applyAlignment="1">
      <alignment horizontal="center" vertical="center" wrapText="1"/>
    </xf>
    <xf numFmtId="4" fontId="7" fillId="8" borderId="6" xfId="0" applyNumberFormat="1" applyFont="1" applyFill="1" applyBorder="1" applyAlignment="1">
      <alignment horizontal="center" vertical="center" wrapText="1"/>
    </xf>
    <xf numFmtId="4" fontId="6" fillId="9" borderId="3" xfId="0" applyNumberFormat="1" applyFont="1" applyFill="1" applyBorder="1" applyAlignment="1">
      <alignment horizontal="center" vertical="center" wrapText="1"/>
    </xf>
    <xf numFmtId="4" fontId="8" fillId="9" borderId="3" xfId="0" applyNumberFormat="1" applyFont="1" applyFill="1" applyBorder="1" applyAlignment="1">
      <alignment horizontal="center" vertical="center"/>
    </xf>
    <xf numFmtId="4" fontId="12" fillId="9" borderId="3" xfId="0" applyNumberFormat="1" applyFont="1" applyFill="1" applyBorder="1" applyAlignment="1">
      <alignment horizontal="center" vertical="center"/>
    </xf>
    <xf numFmtId="0" fontId="14" fillId="0" borderId="0" xfId="0" applyFont="1"/>
    <xf numFmtId="0" fontId="16" fillId="0" borderId="3" xfId="0" applyFont="1" applyBorder="1" applyAlignment="1">
      <alignment horizontal="center" vertical="center" wrapText="1"/>
    </xf>
    <xf numFmtId="166" fontId="16" fillId="0" borderId="3"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0" fontId="18" fillId="0" borderId="0" xfId="0" applyFont="1"/>
    <xf numFmtId="0" fontId="18" fillId="4"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2" fontId="19" fillId="4" borderId="3" xfId="0" applyNumberFormat="1" applyFont="1" applyFill="1" applyBorder="1" applyAlignment="1">
      <alignment horizontal="center" vertical="center" wrapText="1"/>
    </xf>
    <xf numFmtId="0" fontId="18" fillId="0" borderId="0" xfId="0" applyFont="1" applyAlignment="1">
      <alignment horizontal="center"/>
    </xf>
    <xf numFmtId="4" fontId="18" fillId="0" borderId="3" xfId="0" applyNumberFormat="1" applyFont="1" applyFill="1" applyBorder="1" applyAlignment="1">
      <alignment horizontal="center" vertical="center" wrapText="1"/>
    </xf>
    <xf numFmtId="172" fontId="18" fillId="0" borderId="0" xfId="0" applyNumberFormat="1" applyFont="1"/>
    <xf numFmtId="0" fontId="18" fillId="0" borderId="0" xfId="0" applyFont="1" applyAlignment="1">
      <alignment vertical="center"/>
    </xf>
    <xf numFmtId="0" fontId="14" fillId="0" borderId="0" xfId="0" applyFont="1" applyBorder="1"/>
    <xf numFmtId="14" fontId="14" fillId="0" borderId="2" xfId="4" applyNumberFormat="1" applyFont="1" applyBorder="1" applyAlignment="1">
      <alignment horizontal="center"/>
    </xf>
    <xf numFmtId="44" fontId="14" fillId="0" borderId="2" xfId="4" applyFont="1" applyBorder="1" applyAlignment="1">
      <alignment horizontal="center"/>
    </xf>
    <xf numFmtId="0" fontId="14" fillId="0" borderId="2" xfId="4" applyNumberFormat="1" applyFont="1" applyBorder="1" applyAlignment="1">
      <alignment horizontal="center"/>
    </xf>
    <xf numFmtId="0" fontId="14" fillId="0" borderId="2" xfId="0" applyFont="1" applyBorder="1" applyAlignment="1">
      <alignment horizontal="center" vertical="center" wrapText="1"/>
    </xf>
    <xf numFmtId="44" fontId="14" fillId="0" borderId="2" xfId="4" applyFont="1" applyBorder="1" applyAlignment="1">
      <alignment horizontal="center" vertical="center" wrapText="1"/>
    </xf>
    <xf numFmtId="0" fontId="14" fillId="0" borderId="2" xfId="0" applyFont="1" applyBorder="1" applyAlignment="1">
      <alignment horizontal="center" wrapText="1"/>
    </xf>
    <xf numFmtId="44" fontId="14" fillId="0" borderId="2" xfId="4" applyFont="1" applyFill="1" applyBorder="1" applyAlignment="1">
      <alignment horizontal="center" vertical="center" wrapText="1"/>
    </xf>
    <xf numFmtId="0" fontId="14" fillId="0" borderId="2" xfId="0" applyFont="1" applyFill="1" applyBorder="1" applyAlignment="1">
      <alignment horizontal="center" wrapText="1"/>
    </xf>
    <xf numFmtId="14" fontId="14" fillId="0" borderId="2" xfId="4" applyNumberFormat="1" applyFont="1" applyBorder="1" applyAlignment="1">
      <alignment horizontal="center" vertical="center" wrapText="1"/>
    </xf>
    <xf numFmtId="0" fontId="21" fillId="2" borderId="2" xfId="0" applyFont="1" applyFill="1" applyBorder="1" applyAlignment="1">
      <alignment horizontal="center" wrapText="1"/>
    </xf>
    <xf numFmtId="0" fontId="14" fillId="3" borderId="0" xfId="0" applyFont="1" applyFill="1" applyBorder="1" applyAlignment="1">
      <alignment horizontal="justify" vertical="center" wrapText="1"/>
    </xf>
    <xf numFmtId="0" fontId="21" fillId="2" borderId="2" xfId="0" applyFont="1" applyFill="1" applyBorder="1" applyAlignment="1">
      <alignment horizontal="center" vertical="center" wrapText="1"/>
    </xf>
    <xf numFmtId="44" fontId="21" fillId="2" borderId="2" xfId="4" applyFont="1" applyFill="1" applyBorder="1" applyAlignment="1">
      <alignment horizontal="center" wrapText="1"/>
    </xf>
    <xf numFmtId="10" fontId="14" fillId="0" borderId="2" xfId="0" applyNumberFormat="1" applyFont="1" applyBorder="1" applyAlignment="1">
      <alignment horizontal="center" vertical="center" wrapText="1"/>
    </xf>
    <xf numFmtId="44" fontId="14" fillId="0" borderId="2" xfId="4" applyFont="1" applyBorder="1" applyAlignment="1">
      <alignment wrapText="1"/>
    </xf>
    <xf numFmtId="10" fontId="14" fillId="0" borderId="2" xfId="0" applyNumberFormat="1" applyFont="1" applyFill="1" applyBorder="1" applyAlignment="1">
      <alignment horizontal="center" vertical="center" wrapText="1"/>
    </xf>
    <xf numFmtId="44" fontId="14" fillId="0" borderId="2" xfId="4" applyFont="1" applyFill="1" applyBorder="1" applyAlignment="1">
      <alignment wrapText="1"/>
    </xf>
    <xf numFmtId="10" fontId="21" fillId="2" borderId="2" xfId="2" applyNumberFormat="1" applyFont="1" applyFill="1" applyBorder="1" applyAlignment="1">
      <alignment horizontal="center" vertical="center" wrapText="1"/>
    </xf>
    <xf numFmtId="44" fontId="21" fillId="2" borderId="2" xfId="4" applyFont="1" applyFill="1" applyBorder="1" applyAlignment="1">
      <alignment wrapText="1"/>
    </xf>
    <xf numFmtId="0" fontId="21" fillId="0" borderId="2" xfId="0" applyFont="1" applyBorder="1" applyAlignment="1">
      <alignment horizontal="center" wrapText="1"/>
    </xf>
    <xf numFmtId="44" fontId="21" fillId="0" borderId="2" xfId="4" applyFont="1" applyBorder="1" applyAlignment="1">
      <alignment wrapText="1"/>
    </xf>
    <xf numFmtId="0" fontId="21" fillId="3" borderId="2" xfId="0" applyFont="1" applyFill="1" applyBorder="1" applyAlignment="1">
      <alignment horizontal="center" wrapText="1"/>
    </xf>
    <xf numFmtId="0" fontId="21" fillId="3" borderId="2" xfId="0" applyFont="1" applyFill="1" applyBorder="1" applyAlignment="1">
      <alignment horizontal="center" vertical="center" wrapText="1"/>
    </xf>
    <xf numFmtId="44" fontId="21" fillId="3" borderId="2" xfId="4" applyFont="1" applyFill="1" applyBorder="1" applyAlignment="1">
      <alignment horizontal="center" wrapText="1"/>
    </xf>
    <xf numFmtId="10" fontId="14" fillId="0" borderId="2" xfId="2" applyNumberFormat="1" applyFont="1" applyFill="1" applyBorder="1" applyAlignment="1">
      <alignment horizontal="center" vertical="center" wrapText="1"/>
    </xf>
    <xf numFmtId="10" fontId="21" fillId="7" borderId="2" xfId="0" applyNumberFormat="1" applyFont="1" applyFill="1" applyBorder="1" applyAlignment="1">
      <alignment horizontal="center" vertical="center" wrapText="1"/>
    </xf>
    <xf numFmtId="44" fontId="21" fillId="7" borderId="2" xfId="4" applyFont="1" applyFill="1" applyBorder="1" applyAlignment="1">
      <alignment wrapText="1"/>
    </xf>
    <xf numFmtId="44" fontId="21" fillId="0" borderId="2" xfId="4" applyFont="1" applyBorder="1" applyAlignment="1">
      <alignment horizontal="center" vertical="center" wrapText="1"/>
    </xf>
    <xf numFmtId="44" fontId="21" fillId="0" borderId="2" xfId="4" applyFont="1" applyBorder="1" applyAlignment="1">
      <alignment horizontal="center" wrapText="1"/>
    </xf>
    <xf numFmtId="0" fontId="21" fillId="0" borderId="2" xfId="0" applyFont="1" applyBorder="1" applyAlignment="1">
      <alignment horizontal="center" vertical="center" wrapText="1"/>
    </xf>
    <xf numFmtId="10" fontId="14" fillId="0" borderId="2" xfId="1" applyNumberFormat="1" applyFont="1" applyBorder="1" applyAlignment="1">
      <alignment horizontal="center" vertical="center" wrapText="1"/>
    </xf>
    <xf numFmtId="10" fontId="21" fillId="2" borderId="2" xfId="0" applyNumberFormat="1" applyFont="1" applyFill="1" applyBorder="1" applyAlignment="1">
      <alignment horizontal="center" vertical="center" wrapText="1"/>
    </xf>
    <xf numFmtId="44" fontId="21" fillId="0" borderId="2" xfId="4" applyFont="1" applyFill="1" applyBorder="1" applyAlignment="1">
      <alignment wrapText="1"/>
    </xf>
    <xf numFmtId="4" fontId="21" fillId="7" borderId="3" xfId="0" applyNumberFormat="1" applyFont="1" applyFill="1" applyBorder="1" applyAlignment="1">
      <alignment horizontal="center" vertical="center"/>
    </xf>
    <xf numFmtId="4" fontId="21" fillId="7" borderId="3" xfId="0" applyNumberFormat="1" applyFont="1" applyFill="1" applyBorder="1" applyAlignment="1">
      <alignment horizontal="right" vertical="center"/>
    </xf>
    <xf numFmtId="164" fontId="15" fillId="10" borderId="3" xfId="0" applyNumberFormat="1" applyFont="1" applyFill="1" applyBorder="1" applyAlignment="1">
      <alignment wrapText="1"/>
    </xf>
    <xf numFmtId="1" fontId="18" fillId="4" borderId="3" xfId="0" applyNumberFormat="1" applyFont="1" applyFill="1" applyBorder="1" applyAlignment="1">
      <alignment horizontal="center" vertical="center" shrinkToFit="1"/>
    </xf>
    <xf numFmtId="0" fontId="18" fillId="4" borderId="3" xfId="0" applyFont="1" applyFill="1" applyBorder="1" applyAlignment="1">
      <alignment horizontal="justify" vertical="center" wrapText="1"/>
    </xf>
    <xf numFmtId="4" fontId="18" fillId="3" borderId="3" xfId="0" applyNumberFormat="1" applyFont="1" applyFill="1" applyBorder="1" applyAlignment="1">
      <alignment horizontal="center" vertical="center" shrinkToFit="1"/>
    </xf>
    <xf numFmtId="0" fontId="19" fillId="0" borderId="3" xfId="0" applyFont="1" applyFill="1" applyBorder="1" applyAlignment="1">
      <alignment horizontal="center" vertical="top" wrapText="1"/>
    </xf>
    <xf numFmtId="165" fontId="18" fillId="0" borderId="3" xfId="0" applyNumberFormat="1" applyFont="1" applyFill="1" applyBorder="1" applyAlignment="1">
      <alignment horizontal="center" vertical="center" wrapText="1"/>
    </xf>
    <xf numFmtId="164" fontId="18" fillId="0" borderId="3" xfId="4" applyNumberFormat="1" applyFont="1" applyFill="1" applyBorder="1" applyAlignment="1">
      <alignment horizontal="center" vertical="center" wrapText="1"/>
    </xf>
    <xf numFmtId="44" fontId="19" fillId="4" borderId="3" xfId="4" applyNumberFormat="1" applyFont="1" applyFill="1" applyBorder="1" applyAlignment="1">
      <alignment horizontal="center" vertical="center" wrapText="1"/>
    </xf>
    <xf numFmtId="44" fontId="18" fillId="0" borderId="3" xfId="4" applyNumberFormat="1" applyFont="1" applyFill="1" applyBorder="1" applyAlignment="1">
      <alignment horizontal="center" vertical="center" wrapText="1"/>
    </xf>
    <xf numFmtId="0" fontId="18" fillId="4" borderId="3" xfId="0" applyFont="1" applyFill="1" applyBorder="1" applyAlignment="1">
      <alignment vertical="center" wrapText="1"/>
    </xf>
    <xf numFmtId="0" fontId="19"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68" fontId="18" fillId="0" borderId="3" xfId="1" applyNumberFormat="1" applyFont="1" applyFill="1" applyBorder="1" applyAlignment="1">
      <alignment horizontal="center" vertical="center" shrinkToFit="1"/>
    </xf>
    <xf numFmtId="0" fontId="18" fillId="0" borderId="3" xfId="0" applyFont="1" applyBorder="1" applyAlignment="1">
      <alignment horizontal="center" vertical="center"/>
    </xf>
    <xf numFmtId="171" fontId="18" fillId="0" borderId="3" xfId="0" applyNumberFormat="1" applyFont="1" applyBorder="1" applyAlignment="1">
      <alignment horizontal="center" vertical="center"/>
    </xf>
    <xf numFmtId="165" fontId="18" fillId="0" borderId="3" xfId="0" applyNumberFormat="1" applyFont="1" applyBorder="1" applyAlignment="1">
      <alignment horizontal="center" vertical="center"/>
    </xf>
    <xf numFmtId="165" fontId="18" fillId="10" borderId="3" xfId="0" applyNumberFormat="1" applyFont="1" applyFill="1" applyBorder="1" applyAlignment="1">
      <alignment horizontal="center" vertical="center"/>
    </xf>
    <xf numFmtId="4" fontId="19" fillId="10" borderId="3" xfId="0" applyNumberFormat="1" applyFont="1" applyFill="1" applyBorder="1" applyAlignment="1">
      <alignment horizontal="center" vertical="center" wrapText="1"/>
    </xf>
    <xf numFmtId="165" fontId="19" fillId="10" borderId="3" xfId="0" applyNumberFormat="1" applyFont="1" applyFill="1" applyBorder="1" applyAlignment="1">
      <alignment horizontal="center" vertical="center" wrapText="1"/>
    </xf>
    <xf numFmtId="171" fontId="18" fillId="10" borderId="3" xfId="0" applyNumberFormat="1" applyFont="1" applyFill="1" applyBorder="1" applyAlignment="1">
      <alignment horizontal="center" vertical="center"/>
    </xf>
    <xf numFmtId="0" fontId="18" fillId="10" borderId="3" xfId="0" quotePrefix="1" applyFont="1" applyFill="1" applyBorder="1" applyAlignment="1">
      <alignment horizontal="center" vertical="center"/>
    </xf>
    <xf numFmtId="0" fontId="14" fillId="0" borderId="0" xfId="0" applyFont="1" applyBorder="1" applyAlignment="1"/>
    <xf numFmtId="0" fontId="15" fillId="10" borderId="7" xfId="0" applyFont="1" applyFill="1" applyBorder="1" applyAlignment="1">
      <alignment horizontal="center" wrapText="1"/>
    </xf>
    <xf numFmtId="0" fontId="15" fillId="10" borderId="8" xfId="0" applyFont="1" applyFill="1" applyBorder="1" applyAlignment="1">
      <alignment horizontal="center" wrapText="1"/>
    </xf>
    <xf numFmtId="0" fontId="15" fillId="10" borderId="4" xfId="0" applyFont="1" applyFill="1" applyBorder="1" applyAlignment="1">
      <alignment horizontal="center" wrapText="1"/>
    </xf>
    <xf numFmtId="0" fontId="14" fillId="0" borderId="16" xfId="0" applyFont="1" applyBorder="1" applyAlignment="1">
      <alignment horizontal="center"/>
    </xf>
    <xf numFmtId="0" fontId="14" fillId="0" borderId="15" xfId="0" applyFont="1" applyBorder="1" applyAlignment="1">
      <alignment horizontal="center"/>
    </xf>
    <xf numFmtId="0" fontId="14" fillId="0" borderId="22"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1" xfId="0" applyFont="1" applyBorder="1" applyAlignment="1">
      <alignment horizontal="justify" vertical="center" wrapText="1"/>
    </xf>
    <xf numFmtId="0" fontId="14" fillId="0" borderId="0"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24"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6" xfId="0" applyFont="1" applyBorder="1" applyAlignment="1">
      <alignment horizontal="justify" vertical="center" wrapText="1"/>
    </xf>
    <xf numFmtId="0" fontId="15" fillId="10" borderId="3" xfId="0" applyFont="1" applyFill="1" applyBorder="1" applyAlignment="1">
      <alignment horizontal="center" vertical="top" wrapText="1"/>
    </xf>
    <xf numFmtId="0" fontId="13" fillId="0" borderId="0" xfId="0" applyFont="1" applyAlignment="1">
      <alignment horizontal="center"/>
    </xf>
    <xf numFmtId="166" fontId="16" fillId="0" borderId="7" xfId="0" applyNumberFormat="1" applyFont="1" applyBorder="1" applyAlignment="1">
      <alignment horizontal="center" vertical="center" wrapText="1"/>
    </xf>
    <xf numFmtId="166" fontId="16" fillId="0" borderId="4"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5" xfId="0" applyFont="1" applyBorder="1" applyAlignment="1">
      <alignment horizontal="center" vertical="center" wrapText="1"/>
    </xf>
    <xf numFmtId="0" fontId="19" fillId="4" borderId="7" xfId="0" applyFont="1" applyFill="1" applyBorder="1" applyAlignment="1">
      <alignment horizontal="center" vertical="top" wrapText="1"/>
    </xf>
    <xf numFmtId="0" fontId="19" fillId="4" borderId="8"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10" borderId="3" xfId="0" applyFont="1" applyFill="1" applyBorder="1" applyAlignment="1">
      <alignment horizontal="center" vertical="top" wrapText="1"/>
    </xf>
    <xf numFmtId="0" fontId="19" fillId="0" borderId="7" xfId="0" applyFont="1" applyFill="1" applyBorder="1" applyAlignment="1">
      <alignment horizontal="center" vertical="top" wrapText="1"/>
    </xf>
    <xf numFmtId="0" fontId="19" fillId="0" borderId="8" xfId="0" applyFont="1" applyFill="1" applyBorder="1" applyAlignment="1">
      <alignment horizontal="center" vertical="top" wrapText="1"/>
    </xf>
    <xf numFmtId="0" fontId="19" fillId="0" borderId="4" xfId="0" applyFont="1" applyFill="1" applyBorder="1" applyAlignment="1">
      <alignment horizontal="center" vertical="top" wrapText="1"/>
    </xf>
    <xf numFmtId="0" fontId="18" fillId="0" borderId="0" xfId="0" applyFont="1" applyFill="1" applyAlignment="1">
      <alignment horizontal="center"/>
    </xf>
    <xf numFmtId="0" fontId="18" fillId="0" borderId="20" xfId="0" applyFont="1" applyBorder="1" applyAlignment="1">
      <alignment horizontal="center"/>
    </xf>
    <xf numFmtId="166" fontId="19" fillId="0" borderId="7" xfId="0" applyNumberFormat="1" applyFont="1" applyFill="1" applyBorder="1" applyAlignment="1">
      <alignment horizontal="center" vertical="center" shrinkToFit="1"/>
    </xf>
    <xf numFmtId="166" fontId="19" fillId="0" borderId="8" xfId="0" applyNumberFormat="1" applyFont="1" applyFill="1" applyBorder="1" applyAlignment="1">
      <alignment horizontal="center" vertical="center" shrinkToFit="1"/>
    </xf>
    <xf numFmtId="166" fontId="19" fillId="0" borderId="4" xfId="0" applyNumberFormat="1" applyFont="1" applyFill="1" applyBorder="1" applyAlignment="1">
      <alignment horizontal="center" vertical="center" shrinkToFit="1"/>
    </xf>
    <xf numFmtId="0" fontId="17" fillId="0" borderId="0" xfId="0" applyFont="1" applyBorder="1" applyAlignment="1">
      <alignment horizontal="center"/>
    </xf>
    <xf numFmtId="0" fontId="17" fillId="0" borderId="0" xfId="0" applyFont="1" applyFill="1" applyBorder="1" applyAlignment="1">
      <alignment horizontal="center" vertical="top" wrapText="1"/>
    </xf>
    <xf numFmtId="0" fontId="19" fillId="0" borderId="0" xfId="0" applyFont="1" applyAlignment="1">
      <alignment horizontal="center"/>
    </xf>
    <xf numFmtId="0" fontId="18" fillId="0" borderId="16" xfId="0" applyFont="1" applyBorder="1" applyAlignment="1">
      <alignment horizontal="center"/>
    </xf>
    <xf numFmtId="0" fontId="18" fillId="0" borderId="15" xfId="0" applyFont="1" applyBorder="1" applyAlignment="1">
      <alignment horizontal="center"/>
    </xf>
    <xf numFmtId="1" fontId="18" fillId="4" borderId="3" xfId="0" applyNumberFormat="1" applyFont="1" applyFill="1" applyBorder="1" applyAlignment="1">
      <alignment horizontal="center" vertical="center" shrinkToFit="1"/>
    </xf>
    <xf numFmtId="0" fontId="18" fillId="0" borderId="0" xfId="0" applyFont="1" applyAlignment="1">
      <alignment horizontal="center"/>
    </xf>
    <xf numFmtId="166" fontId="19" fillId="0" borderId="18" xfId="0" applyNumberFormat="1" applyFont="1" applyFill="1" applyBorder="1" applyAlignment="1">
      <alignment horizontal="center" vertical="center" shrinkToFit="1"/>
    </xf>
    <xf numFmtId="166" fontId="19" fillId="0" borderId="5" xfId="0" applyNumberFormat="1" applyFont="1" applyFill="1" applyBorder="1" applyAlignment="1">
      <alignment horizontal="center" vertical="center" shrinkToFit="1"/>
    </xf>
    <xf numFmtId="166" fontId="19" fillId="0" borderId="3" xfId="0" applyNumberFormat="1" applyFont="1" applyFill="1" applyBorder="1" applyAlignment="1">
      <alignment horizontal="center" vertical="center" shrinkToFit="1"/>
    </xf>
    <xf numFmtId="170" fontId="19" fillId="0" borderId="3" xfId="0" applyNumberFormat="1" applyFont="1" applyFill="1" applyBorder="1" applyAlignment="1">
      <alignment horizontal="center" vertical="center" shrinkToFit="1"/>
    </xf>
    <xf numFmtId="0" fontId="19" fillId="10" borderId="3" xfId="0" applyFont="1" applyFill="1" applyBorder="1" applyAlignment="1">
      <alignment horizontal="center" vertical="center" wrapText="1"/>
    </xf>
    <xf numFmtId="0" fontId="18" fillId="0" borderId="21" xfId="0" applyFont="1" applyBorder="1" applyAlignment="1">
      <alignment horizontal="center"/>
    </xf>
    <xf numFmtId="0" fontId="18" fillId="0" borderId="0" xfId="0" applyFont="1" applyBorder="1" applyAlignment="1">
      <alignment horizontal="center"/>
    </xf>
    <xf numFmtId="0" fontId="22" fillId="7" borderId="2" xfId="0" applyFont="1" applyFill="1" applyBorder="1" applyAlignment="1">
      <alignment horizontal="center" wrapText="1"/>
    </xf>
    <xf numFmtId="0" fontId="20" fillId="3" borderId="2" xfId="0" applyFont="1" applyFill="1" applyBorder="1" applyAlignment="1">
      <alignment horizontal="center" wrapText="1"/>
    </xf>
    <xf numFmtId="0" fontId="22" fillId="2" borderId="2" xfId="0" applyFont="1" applyFill="1" applyBorder="1" applyAlignment="1">
      <alignment horizontal="center"/>
    </xf>
    <xf numFmtId="0" fontId="14" fillId="0" borderId="2" xfId="0" applyFont="1" applyBorder="1" applyAlignment="1">
      <alignment horizontal="left"/>
    </xf>
    <xf numFmtId="0" fontId="20" fillId="0" borderId="0" xfId="0" applyFont="1" applyBorder="1" applyAlignment="1">
      <alignment horizontal="center" wrapText="1"/>
    </xf>
    <xf numFmtId="0" fontId="21" fillId="0" borderId="0" xfId="0" applyFont="1" applyBorder="1" applyAlignment="1">
      <alignment horizontal="left" wrapText="1"/>
    </xf>
    <xf numFmtId="0" fontId="21" fillId="0" borderId="0" xfId="0" applyFont="1" applyBorder="1" applyAlignment="1">
      <alignment horizontal="left" vertical="center" wrapText="1"/>
    </xf>
    <xf numFmtId="0" fontId="14" fillId="0" borderId="0" xfId="0" applyFont="1" applyBorder="1" applyAlignment="1">
      <alignment horizontal="center" vertical="center" wrapText="1"/>
    </xf>
    <xf numFmtId="0" fontId="14" fillId="0" borderId="2" xfId="0" applyFont="1" applyBorder="1" applyAlignment="1">
      <alignment horizontal="left" vertical="center" wrapText="1"/>
    </xf>
    <xf numFmtId="0" fontId="23" fillId="0" borderId="0" xfId="0" applyFont="1" applyBorder="1" applyAlignment="1">
      <alignment horizontal="center" wrapText="1"/>
    </xf>
    <xf numFmtId="0" fontId="21" fillId="2" borderId="2" xfId="0" applyFont="1" applyFill="1" applyBorder="1" applyAlignment="1">
      <alignment horizontal="center" wrapText="1"/>
    </xf>
    <xf numFmtId="0" fontId="14" fillId="3" borderId="0" xfId="0" applyFont="1" applyFill="1" applyBorder="1" applyAlignment="1">
      <alignment horizontal="left"/>
    </xf>
    <xf numFmtId="0" fontId="22" fillId="2" borderId="2" xfId="0" applyFont="1" applyFill="1" applyBorder="1" applyAlignment="1">
      <alignment horizontal="center" vertical="center" wrapText="1"/>
    </xf>
    <xf numFmtId="0" fontId="14" fillId="0" borderId="2" xfId="0" applyFont="1" applyBorder="1" applyAlignment="1">
      <alignment horizontal="left" wrapText="1"/>
    </xf>
    <xf numFmtId="0" fontId="14" fillId="0" borderId="2" xfId="0" applyFont="1" applyBorder="1" applyAlignment="1">
      <alignment horizontal="center" wrapText="1"/>
    </xf>
    <xf numFmtId="44" fontId="14" fillId="0" borderId="2" xfId="0" applyNumberFormat="1" applyFont="1" applyBorder="1" applyAlignment="1">
      <alignment horizontal="center" wrapText="1"/>
    </xf>
    <xf numFmtId="0" fontId="14" fillId="0" borderId="1" xfId="0" applyFont="1" applyFill="1" applyBorder="1" applyAlignment="1">
      <alignment horizontal="center" wrapText="1"/>
    </xf>
    <xf numFmtId="0" fontId="21" fillId="2" borderId="2" xfId="0" applyFont="1" applyFill="1" applyBorder="1" applyAlignment="1">
      <alignment horizontal="center"/>
    </xf>
    <xf numFmtId="43" fontId="21" fillId="2" borderId="2" xfId="1" applyFont="1" applyFill="1" applyBorder="1" applyAlignment="1">
      <alignment horizontal="center" wrapText="1"/>
    </xf>
    <xf numFmtId="0" fontId="24" fillId="0" borderId="0" xfId="0" applyFont="1" applyFill="1" applyBorder="1" applyAlignment="1">
      <alignment horizontal="center" vertical="center" wrapText="1"/>
    </xf>
    <xf numFmtId="0" fontId="14" fillId="0" borderId="0" xfId="0" applyFont="1" applyBorder="1" applyAlignment="1">
      <alignment horizontal="center" wrapText="1"/>
    </xf>
    <xf numFmtId="0" fontId="24" fillId="7" borderId="2" xfId="0" applyFont="1" applyFill="1" applyBorder="1" applyAlignment="1">
      <alignment horizontal="center" wrapText="1"/>
    </xf>
    <xf numFmtId="0" fontId="21" fillId="3" borderId="2" xfId="0" applyFont="1" applyFill="1" applyBorder="1" applyAlignment="1">
      <alignment horizontal="center" wrapText="1"/>
    </xf>
    <xf numFmtId="0" fontId="21" fillId="2"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1" fillId="0" borderId="2" xfId="0" applyFont="1" applyBorder="1" applyAlignment="1">
      <alignment horizontal="center" wrapText="1"/>
    </xf>
    <xf numFmtId="0" fontId="14" fillId="0" borderId="2" xfId="0" applyFont="1" applyBorder="1" applyAlignment="1">
      <alignment horizontal="justify" vertical="justify" wrapText="1"/>
    </xf>
    <xf numFmtId="0" fontId="21" fillId="7" borderId="2" xfId="0" applyFont="1" applyFill="1" applyBorder="1" applyAlignment="1">
      <alignment horizontal="center" vertical="center" wrapText="1"/>
    </xf>
    <xf numFmtId="0" fontId="21" fillId="0" borderId="2" xfId="0" applyFont="1" applyBorder="1" applyAlignment="1">
      <alignment horizontal="left" wrapText="1"/>
    </xf>
    <xf numFmtId="0" fontId="21" fillId="0" borderId="2" xfId="0" applyFont="1" applyFill="1" applyBorder="1" applyAlignment="1">
      <alignment horizontal="center" wrapText="1"/>
    </xf>
    <xf numFmtId="0" fontId="14" fillId="0" borderId="2" xfId="0" applyFont="1" applyBorder="1" applyAlignment="1">
      <alignment wrapText="1"/>
    </xf>
    <xf numFmtId="0" fontId="10" fillId="9"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4" fillId="0" borderId="16" xfId="0" applyFont="1" applyBorder="1" applyAlignment="1">
      <alignment horizontal="center" vertical="center"/>
    </xf>
    <xf numFmtId="0" fontId="20" fillId="7" borderId="3" xfId="0" applyFont="1" applyFill="1" applyBorder="1" applyAlignment="1">
      <alignment horizontal="center" vertical="center"/>
    </xf>
    <xf numFmtId="0" fontId="14" fillId="0" borderId="15" xfId="0" applyFont="1" applyBorder="1" applyAlignment="1">
      <alignment horizontal="center" vertical="center"/>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25" fillId="0" borderId="0" xfId="0" applyFont="1" applyAlignment="1">
      <alignment horizontal="left" vertical="center"/>
    </xf>
    <xf numFmtId="0" fontId="26" fillId="0" borderId="0" xfId="0" applyFont="1" applyAlignment="1">
      <alignment horizontal="left" vertical="center"/>
    </xf>
    <xf numFmtId="0" fontId="14" fillId="0" borderId="3" xfId="0" applyFont="1" applyBorder="1" applyAlignment="1">
      <alignment horizontal="justify"/>
    </xf>
    <xf numFmtId="0" fontId="14" fillId="0" borderId="8" xfId="0" applyFont="1" applyBorder="1" applyAlignment="1">
      <alignment horizontal="center"/>
    </xf>
    <xf numFmtId="0" fontId="20" fillId="7" borderId="7" xfId="0" applyFont="1" applyFill="1" applyBorder="1" applyAlignment="1">
      <alignment horizontal="center" vertical="center"/>
    </xf>
    <xf numFmtId="0" fontId="20" fillId="7" borderId="8" xfId="0" applyFont="1" applyFill="1" applyBorder="1" applyAlignment="1">
      <alignment horizontal="center" vertical="center"/>
    </xf>
    <xf numFmtId="0" fontId="20" fillId="7" borderId="4" xfId="0" applyFont="1" applyFill="1" applyBorder="1" applyAlignment="1">
      <alignment horizontal="center" vertical="center"/>
    </xf>
    <xf numFmtId="0" fontId="25" fillId="0" borderId="0" xfId="0" applyFont="1" applyAlignment="1">
      <alignment horizontal="left" vertical="center" wrapText="1"/>
    </xf>
    <xf numFmtId="0" fontId="26" fillId="0" borderId="0" xfId="0" applyFont="1" applyAlignment="1">
      <alignment horizontal="left" vertical="center" wrapText="1"/>
    </xf>
    <xf numFmtId="0" fontId="21" fillId="7" borderId="3" xfId="0" applyFont="1" applyFill="1" applyBorder="1" applyAlignment="1">
      <alignment horizontal="right" vertical="center"/>
    </xf>
    <xf numFmtId="0" fontId="14" fillId="7" borderId="3" xfId="0" applyFont="1" applyFill="1" applyBorder="1" applyAlignment="1">
      <alignment horizontal="right" vertical="center"/>
    </xf>
    <xf numFmtId="0" fontId="14" fillId="0" borderId="17" xfId="0" applyFont="1" applyBorder="1" applyAlignment="1">
      <alignment horizontal="center"/>
    </xf>
  </cellXfs>
  <cellStyles count="17">
    <cellStyle name="Moeda" xfId="4" builtinId="4"/>
    <cellStyle name="Moeda 4" xfId="12" xr:uid="{00000000-0005-0000-0000-000001000000}"/>
    <cellStyle name="Moeda 7" xfId="16" xr:uid="{00000000-0005-0000-0000-000002000000}"/>
    <cellStyle name="Normal" xfId="0" builtinId="0"/>
    <cellStyle name="Normal 2" xfId="3" xr:uid="{00000000-0005-0000-0000-000004000000}"/>
    <cellStyle name="Normal 2 2" xfId="5" xr:uid="{00000000-0005-0000-0000-000005000000}"/>
    <cellStyle name="Normal 3 2" xfId="11" xr:uid="{00000000-0005-0000-0000-000006000000}"/>
    <cellStyle name="Normal 4" xfId="6" xr:uid="{00000000-0005-0000-0000-000007000000}"/>
    <cellStyle name="Normal 4 2" xfId="10" xr:uid="{00000000-0005-0000-0000-000008000000}"/>
    <cellStyle name="Normal 5 2" xfId="8" xr:uid="{00000000-0005-0000-0000-000009000000}"/>
    <cellStyle name="Normal 6" xfId="14" xr:uid="{00000000-0005-0000-0000-00000A000000}"/>
    <cellStyle name="Normal 8" xfId="15" xr:uid="{00000000-0005-0000-0000-00000B000000}"/>
    <cellStyle name="Porcentagem" xfId="2" builtinId="5"/>
    <cellStyle name="Porcentagem 2" xfId="9" xr:uid="{00000000-0005-0000-0000-00000D000000}"/>
    <cellStyle name="Vírgula" xfId="1" builtinId="3"/>
    <cellStyle name="Vírgula 2" xfId="7" xr:uid="{00000000-0005-0000-0000-00000F000000}"/>
    <cellStyle name="Vírgula 5 2" xfId="13" xr:uid="{00000000-0005-0000-0000-00001000000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6EEA-2A84-4E3C-8BED-1A37C633B50A}">
  <dimension ref="A1:I26"/>
  <sheetViews>
    <sheetView tabSelected="1" workbookViewId="0">
      <selection activeCell="O15" sqref="O15"/>
    </sheetView>
  </sheetViews>
  <sheetFormatPr defaultRowHeight="15" x14ac:dyDescent="0.25"/>
  <cols>
    <col min="1" max="1" width="9.42578125" style="75" bestFit="1" customWidth="1"/>
    <col min="2" max="2" width="9.28515625" style="75" bestFit="1" customWidth="1"/>
    <col min="3" max="3" width="18" style="75" bestFit="1" customWidth="1"/>
    <col min="4" max="4" width="19.28515625" style="75" bestFit="1" customWidth="1"/>
    <col min="5" max="5" width="13.85546875" style="75" customWidth="1"/>
    <col min="6" max="6" width="11.7109375" style="75" customWidth="1"/>
    <col min="7" max="7" width="14" style="75" customWidth="1"/>
    <col min="8" max="8" width="15.42578125" style="75" bestFit="1" customWidth="1"/>
    <col min="9" max="9" width="16" style="75" bestFit="1" customWidth="1"/>
    <col min="10" max="16384" width="9.140625" style="75"/>
  </cols>
  <sheetData>
    <row r="1" spans="1:9" ht="20.25" x14ac:dyDescent="0.3">
      <c r="A1" s="161" t="s">
        <v>144</v>
      </c>
      <c r="B1" s="161"/>
      <c r="C1" s="161"/>
      <c r="D1" s="161"/>
      <c r="E1" s="161"/>
      <c r="F1" s="161"/>
      <c r="G1" s="161"/>
      <c r="H1" s="161"/>
      <c r="I1" s="161"/>
    </row>
    <row r="2" spans="1:9" ht="15.75" thickBot="1" x14ac:dyDescent="0.3">
      <c r="A2" s="149"/>
      <c r="B2" s="149"/>
      <c r="C2" s="149"/>
      <c r="D2" s="149"/>
      <c r="E2" s="149"/>
      <c r="F2" s="149"/>
      <c r="G2" s="149"/>
      <c r="H2" s="149"/>
      <c r="I2" s="149"/>
    </row>
    <row r="3" spans="1:9" ht="16.5" customHeight="1" thickTop="1" thickBot="1" x14ac:dyDescent="0.3">
      <c r="A3" s="164" t="s">
        <v>366</v>
      </c>
      <c r="B3" s="160" t="s">
        <v>132</v>
      </c>
      <c r="C3" s="160" t="s">
        <v>133</v>
      </c>
      <c r="D3" s="160" t="s">
        <v>134</v>
      </c>
      <c r="E3" s="160" t="s">
        <v>350</v>
      </c>
      <c r="F3" s="160" t="s">
        <v>351</v>
      </c>
      <c r="G3" s="160" t="s">
        <v>367</v>
      </c>
      <c r="H3" s="160" t="s">
        <v>368</v>
      </c>
      <c r="I3" s="160" t="s">
        <v>369</v>
      </c>
    </row>
    <row r="4" spans="1:9" ht="16.5" thickTop="1" thickBot="1" x14ac:dyDescent="0.3">
      <c r="A4" s="165"/>
      <c r="B4" s="160"/>
      <c r="C4" s="160"/>
      <c r="D4" s="160"/>
      <c r="E4" s="160"/>
      <c r="F4" s="160"/>
      <c r="G4" s="160"/>
      <c r="H4" s="160"/>
      <c r="I4" s="160"/>
    </row>
    <row r="5" spans="1:9" ht="16.5" thickTop="1" thickBot="1" x14ac:dyDescent="0.3">
      <c r="A5" s="165"/>
      <c r="B5" s="160"/>
      <c r="C5" s="160"/>
      <c r="D5" s="160"/>
      <c r="E5" s="160"/>
      <c r="F5" s="160"/>
      <c r="G5" s="160"/>
      <c r="H5" s="160"/>
      <c r="I5" s="160"/>
    </row>
    <row r="6" spans="1:9" ht="28.5" thickTop="1" thickBot="1" x14ac:dyDescent="0.3">
      <c r="A6" s="165"/>
      <c r="B6" s="76">
        <v>1</v>
      </c>
      <c r="C6" s="76" t="s">
        <v>346</v>
      </c>
      <c r="D6" s="76" t="s">
        <v>135</v>
      </c>
      <c r="E6" s="77">
        <v>6</v>
      </c>
      <c r="F6" s="78">
        <v>5518.06</v>
      </c>
      <c r="G6" s="78">
        <f>F6*E6</f>
        <v>33108.36</v>
      </c>
      <c r="H6" s="78">
        <f>G6*12</f>
        <v>397300.32</v>
      </c>
      <c r="I6" s="78">
        <f>H6*5</f>
        <v>1986501.6</v>
      </c>
    </row>
    <row r="7" spans="1:9" ht="28.5" thickTop="1" thickBot="1" x14ac:dyDescent="0.3">
      <c r="A7" s="165"/>
      <c r="B7" s="76">
        <v>2</v>
      </c>
      <c r="C7" s="76" t="s">
        <v>136</v>
      </c>
      <c r="D7" s="76" t="s">
        <v>135</v>
      </c>
      <c r="E7" s="77">
        <v>2</v>
      </c>
      <c r="F7" s="78">
        <v>6924.33</v>
      </c>
      <c r="G7" s="78">
        <f t="shared" ref="G7:G10" si="0">F7*E7</f>
        <v>13848.66</v>
      </c>
      <c r="H7" s="78">
        <f t="shared" ref="H7:H10" si="1">G7*12</f>
        <v>166183.92000000001</v>
      </c>
      <c r="I7" s="78">
        <f t="shared" ref="I7:I10" si="2">H7*5</f>
        <v>830919.6</v>
      </c>
    </row>
    <row r="8" spans="1:9" ht="28.5" thickTop="1" thickBot="1" x14ac:dyDescent="0.3">
      <c r="A8" s="165"/>
      <c r="B8" s="76">
        <v>3</v>
      </c>
      <c r="C8" s="76" t="s">
        <v>137</v>
      </c>
      <c r="D8" s="76" t="s">
        <v>135</v>
      </c>
      <c r="E8" s="77">
        <v>1</v>
      </c>
      <c r="F8" s="78">
        <v>5486.52</v>
      </c>
      <c r="G8" s="78">
        <f t="shared" si="0"/>
        <v>5486.52</v>
      </c>
      <c r="H8" s="78">
        <f t="shared" si="1"/>
        <v>65838.240000000005</v>
      </c>
      <c r="I8" s="78">
        <f t="shared" si="2"/>
        <v>329191.2</v>
      </c>
    </row>
    <row r="9" spans="1:9" ht="16.5" thickTop="1" thickBot="1" x14ac:dyDescent="0.3">
      <c r="A9" s="165"/>
      <c r="B9" s="76">
        <v>4</v>
      </c>
      <c r="C9" s="76" t="s">
        <v>138</v>
      </c>
      <c r="D9" s="76" t="s">
        <v>135</v>
      </c>
      <c r="E9" s="77">
        <v>2</v>
      </c>
      <c r="F9" s="78">
        <v>9391.8700000000008</v>
      </c>
      <c r="G9" s="78">
        <f t="shared" si="0"/>
        <v>18783.740000000002</v>
      </c>
      <c r="H9" s="78">
        <f t="shared" si="1"/>
        <v>225404.88</v>
      </c>
      <c r="I9" s="78">
        <f t="shared" si="2"/>
        <v>1127024.3999999999</v>
      </c>
    </row>
    <row r="10" spans="1:9" ht="28.5" thickTop="1" thickBot="1" x14ac:dyDescent="0.3">
      <c r="A10" s="165"/>
      <c r="B10" s="76">
        <v>5</v>
      </c>
      <c r="C10" s="76" t="s">
        <v>139</v>
      </c>
      <c r="D10" s="76" t="s">
        <v>135</v>
      </c>
      <c r="E10" s="77">
        <v>2</v>
      </c>
      <c r="F10" s="78">
        <v>6485.13</v>
      </c>
      <c r="G10" s="78">
        <f t="shared" si="0"/>
        <v>12970.26</v>
      </c>
      <c r="H10" s="78">
        <f t="shared" si="1"/>
        <v>155643.12</v>
      </c>
      <c r="I10" s="78">
        <f t="shared" si="2"/>
        <v>778215.6</v>
      </c>
    </row>
    <row r="11" spans="1:9" ht="28.5" thickTop="1" thickBot="1" x14ac:dyDescent="0.3">
      <c r="A11" s="165"/>
      <c r="B11" s="76">
        <v>6</v>
      </c>
      <c r="C11" s="76" t="s">
        <v>347</v>
      </c>
      <c r="D11" s="76" t="s">
        <v>131</v>
      </c>
      <c r="E11" s="162" t="s">
        <v>140</v>
      </c>
      <c r="F11" s="163"/>
      <c r="G11" s="78">
        <f>'Materiais Aux. Administrativo'!J17</f>
        <v>1532.32</v>
      </c>
      <c r="H11" s="78">
        <f>G11*12</f>
        <v>18387.84</v>
      </c>
      <c r="I11" s="78">
        <f>H11*5</f>
        <v>91939.199999999997</v>
      </c>
    </row>
    <row r="12" spans="1:9" ht="28.5" thickTop="1" thickBot="1" x14ac:dyDescent="0.3">
      <c r="A12" s="165"/>
      <c r="B12" s="76">
        <v>7</v>
      </c>
      <c r="C12" s="76" t="s">
        <v>348</v>
      </c>
      <c r="D12" s="76" t="s">
        <v>131</v>
      </c>
      <c r="E12" s="162" t="s">
        <v>140</v>
      </c>
      <c r="F12" s="163"/>
      <c r="G12" s="78">
        <f>'Materiais de Copeiragem'!J23</f>
        <v>8139.4</v>
      </c>
      <c r="H12" s="78">
        <f t="shared" ref="H12:H13" si="3">G12*12</f>
        <v>97672.8</v>
      </c>
      <c r="I12" s="78">
        <f t="shared" ref="I12:I13" si="4">H12*5</f>
        <v>488364</v>
      </c>
    </row>
    <row r="13" spans="1:9" ht="28.5" thickTop="1" thickBot="1" x14ac:dyDescent="0.3">
      <c r="A13" s="165"/>
      <c r="B13" s="76">
        <v>8</v>
      </c>
      <c r="C13" s="76" t="s">
        <v>349</v>
      </c>
      <c r="D13" s="76" t="s">
        <v>131</v>
      </c>
      <c r="E13" s="162" t="s">
        <v>140</v>
      </c>
      <c r="F13" s="163"/>
      <c r="G13" s="78">
        <f>'Materiais de Limpeza'!J57</f>
        <v>11917.81</v>
      </c>
      <c r="H13" s="78">
        <f t="shared" si="3"/>
        <v>143013.72</v>
      </c>
      <c r="I13" s="78">
        <f t="shared" si="4"/>
        <v>715068.6</v>
      </c>
    </row>
    <row r="14" spans="1:9" ht="16.5" customHeight="1" thickTop="1" thickBot="1" x14ac:dyDescent="0.3">
      <c r="A14" s="166"/>
      <c r="B14" s="146" t="s">
        <v>141</v>
      </c>
      <c r="C14" s="147"/>
      <c r="D14" s="147"/>
      <c r="E14" s="147"/>
      <c r="F14" s="147"/>
      <c r="G14" s="148"/>
      <c r="H14" s="123">
        <f>SUM(H6:H13)</f>
        <v>1269444.8400000001</v>
      </c>
      <c r="I14" s="123">
        <f>SUM(I6:I13)</f>
        <v>6347224.2000000002</v>
      </c>
    </row>
    <row r="15" spans="1:9" ht="16.5" thickTop="1" thickBot="1" x14ac:dyDescent="0.3">
      <c r="A15" s="150"/>
      <c r="B15" s="150"/>
      <c r="C15" s="150"/>
      <c r="D15" s="150"/>
      <c r="E15" s="150"/>
      <c r="F15" s="150"/>
      <c r="G15" s="150"/>
      <c r="H15" s="150"/>
      <c r="I15" s="150"/>
    </row>
    <row r="16" spans="1:9" ht="15" customHeight="1" thickTop="1" x14ac:dyDescent="0.25">
      <c r="A16" s="151" t="s">
        <v>370</v>
      </c>
      <c r="B16" s="152"/>
      <c r="C16" s="152"/>
      <c r="D16" s="152"/>
      <c r="E16" s="152"/>
      <c r="F16" s="152"/>
      <c r="G16" s="152"/>
      <c r="H16" s="152"/>
      <c r="I16" s="153"/>
    </row>
    <row r="17" spans="1:9" x14ac:dyDescent="0.25">
      <c r="A17" s="154"/>
      <c r="B17" s="155"/>
      <c r="C17" s="155"/>
      <c r="D17" s="155"/>
      <c r="E17" s="155"/>
      <c r="F17" s="155"/>
      <c r="G17" s="155"/>
      <c r="H17" s="155"/>
      <c r="I17" s="156"/>
    </row>
    <row r="18" spans="1:9" x14ac:dyDescent="0.25">
      <c r="A18" s="154"/>
      <c r="B18" s="155"/>
      <c r="C18" s="155"/>
      <c r="D18" s="155"/>
      <c r="E18" s="155"/>
      <c r="F18" s="155"/>
      <c r="G18" s="155"/>
      <c r="H18" s="155"/>
      <c r="I18" s="156"/>
    </row>
    <row r="19" spans="1:9" x14ac:dyDescent="0.25">
      <c r="A19" s="154"/>
      <c r="B19" s="155"/>
      <c r="C19" s="155"/>
      <c r="D19" s="155"/>
      <c r="E19" s="155"/>
      <c r="F19" s="155"/>
      <c r="G19" s="155"/>
      <c r="H19" s="155"/>
      <c r="I19" s="156"/>
    </row>
    <row r="20" spans="1:9" x14ac:dyDescent="0.25">
      <c r="A20" s="154"/>
      <c r="B20" s="155"/>
      <c r="C20" s="155"/>
      <c r="D20" s="155"/>
      <c r="E20" s="155"/>
      <c r="F20" s="155"/>
      <c r="G20" s="155"/>
      <c r="H20" s="155"/>
      <c r="I20" s="156"/>
    </row>
    <row r="21" spans="1:9" x14ac:dyDescent="0.25">
      <c r="A21" s="154"/>
      <c r="B21" s="155"/>
      <c r="C21" s="155"/>
      <c r="D21" s="155"/>
      <c r="E21" s="155"/>
      <c r="F21" s="155"/>
      <c r="G21" s="155"/>
      <c r="H21" s="155"/>
      <c r="I21" s="156"/>
    </row>
    <row r="22" spans="1:9" x14ac:dyDescent="0.25">
      <c r="A22" s="154"/>
      <c r="B22" s="155"/>
      <c r="C22" s="155"/>
      <c r="D22" s="155"/>
      <c r="E22" s="155"/>
      <c r="F22" s="155"/>
      <c r="G22" s="155"/>
      <c r="H22" s="155"/>
      <c r="I22" s="156"/>
    </row>
    <row r="23" spans="1:9" x14ac:dyDescent="0.25">
      <c r="A23" s="154"/>
      <c r="B23" s="155"/>
      <c r="C23" s="155"/>
      <c r="D23" s="155"/>
      <c r="E23" s="155"/>
      <c r="F23" s="155"/>
      <c r="G23" s="155"/>
      <c r="H23" s="155"/>
      <c r="I23" s="156"/>
    </row>
    <row r="24" spans="1:9" x14ac:dyDescent="0.25">
      <c r="A24" s="154"/>
      <c r="B24" s="155"/>
      <c r="C24" s="155"/>
      <c r="D24" s="155"/>
      <c r="E24" s="155"/>
      <c r="F24" s="155"/>
      <c r="G24" s="155"/>
      <c r="H24" s="155"/>
      <c r="I24" s="156"/>
    </row>
    <row r="25" spans="1:9" ht="15.75" thickBot="1" x14ac:dyDescent="0.3">
      <c r="A25" s="157"/>
      <c r="B25" s="158"/>
      <c r="C25" s="158"/>
      <c r="D25" s="158"/>
      <c r="E25" s="158"/>
      <c r="F25" s="158"/>
      <c r="G25" s="158"/>
      <c r="H25" s="158"/>
      <c r="I25" s="159"/>
    </row>
    <row r="26" spans="1:9" ht="15.75" thickTop="1" x14ac:dyDescent="0.25"/>
  </sheetData>
  <mergeCells count="17">
    <mergeCell ref="A1:I1"/>
    <mergeCell ref="E11:F11"/>
    <mergeCell ref="E12:F12"/>
    <mergeCell ref="E13:F13"/>
    <mergeCell ref="B3:B5"/>
    <mergeCell ref="C3:C5"/>
    <mergeCell ref="D3:D5"/>
    <mergeCell ref="E3:E5"/>
    <mergeCell ref="F3:F5"/>
    <mergeCell ref="G3:G5"/>
    <mergeCell ref="H3:H5"/>
    <mergeCell ref="A3:A14"/>
    <mergeCell ref="B14:G14"/>
    <mergeCell ref="A2:I2"/>
    <mergeCell ref="A15:I15"/>
    <mergeCell ref="A16:I25"/>
    <mergeCell ref="I3:I5"/>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22BF-BFB9-431D-9315-7452C1CCB464}">
  <sheetPr>
    <pageSetUpPr fitToPage="1"/>
  </sheetPr>
  <dimension ref="A1:L26"/>
  <sheetViews>
    <sheetView topLeftCell="A13" workbookViewId="0">
      <selection activeCell="A25" sqref="A25:I25"/>
    </sheetView>
  </sheetViews>
  <sheetFormatPr defaultRowHeight="15" x14ac:dyDescent="0.25"/>
  <cols>
    <col min="1" max="1" width="15.7109375" style="75" customWidth="1"/>
    <col min="2" max="2" width="35.7109375" style="75" customWidth="1"/>
    <col min="3" max="3" width="20.7109375" style="75" customWidth="1"/>
    <col min="4" max="12" width="15.7109375" style="75" customWidth="1"/>
    <col min="13" max="16384" width="9.140625" style="75"/>
  </cols>
  <sheetData>
    <row r="1" spans="1:12" ht="15.75" thickBot="1" x14ac:dyDescent="0.3">
      <c r="A1" s="227"/>
      <c r="B1" s="227"/>
      <c r="C1" s="227"/>
      <c r="D1" s="227"/>
      <c r="E1" s="227"/>
      <c r="F1" s="227"/>
      <c r="G1" s="227"/>
      <c r="H1" s="227"/>
      <c r="I1" s="227"/>
      <c r="J1" s="227"/>
      <c r="K1" s="227"/>
      <c r="L1" s="227"/>
    </row>
    <row r="2" spans="1:12" ht="20.25" thickTop="1" thickBot="1" x14ac:dyDescent="0.3">
      <c r="A2" s="236" t="s">
        <v>340</v>
      </c>
      <c r="B2" s="237"/>
      <c r="C2" s="237"/>
      <c r="D2" s="237"/>
      <c r="E2" s="237"/>
      <c r="F2" s="237"/>
      <c r="G2" s="237"/>
      <c r="H2" s="237"/>
      <c r="I2" s="237"/>
      <c r="J2" s="237"/>
      <c r="K2" s="237"/>
      <c r="L2" s="238"/>
    </row>
    <row r="3" spans="1:12" ht="15.75" thickTop="1" x14ac:dyDescent="0.25">
      <c r="A3" s="229"/>
      <c r="B3" s="229"/>
      <c r="C3" s="229"/>
      <c r="D3" s="229"/>
      <c r="E3" s="229"/>
      <c r="F3" s="229"/>
      <c r="G3" s="229"/>
      <c r="H3" s="229"/>
      <c r="I3" s="229"/>
      <c r="J3" s="229"/>
      <c r="K3" s="229"/>
      <c r="L3" s="229"/>
    </row>
    <row r="4" spans="1:12" x14ac:dyDescent="0.25">
      <c r="A4" s="239" t="s">
        <v>220</v>
      </c>
      <c r="B4" s="240"/>
      <c r="C4" s="240"/>
      <c r="D4" s="240"/>
      <c r="E4" s="240"/>
      <c r="F4" s="240"/>
      <c r="G4" s="240"/>
      <c r="H4" s="240"/>
      <c r="I4" s="240"/>
      <c r="J4" s="240"/>
      <c r="K4" s="240"/>
      <c r="L4" s="240"/>
    </row>
    <row r="5" spans="1:12" x14ac:dyDescent="0.25">
      <c r="A5" s="232" t="s">
        <v>218</v>
      </c>
      <c r="B5" s="233"/>
      <c r="C5" s="233"/>
      <c r="D5" s="233"/>
      <c r="E5" s="233"/>
      <c r="F5" s="233"/>
      <c r="G5" s="233"/>
      <c r="H5" s="233"/>
      <c r="I5" s="233"/>
      <c r="J5" s="233"/>
      <c r="K5" s="233"/>
      <c r="L5" s="233"/>
    </row>
    <row r="6" spans="1:12" ht="15.75" thickBot="1" x14ac:dyDescent="0.3">
      <c r="A6" s="243"/>
      <c r="B6" s="243"/>
      <c r="C6" s="243"/>
      <c r="D6" s="243"/>
      <c r="E6" s="243"/>
      <c r="F6" s="243"/>
      <c r="G6" s="243"/>
      <c r="H6" s="243"/>
      <c r="I6" s="243"/>
      <c r="J6" s="243"/>
      <c r="K6" s="243"/>
      <c r="L6" s="243"/>
    </row>
    <row r="7" spans="1:12" ht="25.5" thickTop="1" thickBot="1" x14ac:dyDescent="0.3">
      <c r="A7" s="1" t="s">
        <v>168</v>
      </c>
      <c r="B7" s="2" t="s">
        <v>189</v>
      </c>
      <c r="C7" s="2" t="s">
        <v>190</v>
      </c>
      <c r="D7" s="2" t="s">
        <v>131</v>
      </c>
      <c r="E7" s="2" t="s">
        <v>191</v>
      </c>
      <c r="F7" s="2" t="s">
        <v>192</v>
      </c>
      <c r="G7" s="2" t="s">
        <v>193</v>
      </c>
      <c r="H7" s="1" t="s">
        <v>213</v>
      </c>
      <c r="I7" s="1" t="s">
        <v>217</v>
      </c>
      <c r="J7" s="2" t="s">
        <v>214</v>
      </c>
      <c r="K7" s="2" t="s">
        <v>215</v>
      </c>
      <c r="L7" s="2" t="s">
        <v>216</v>
      </c>
    </row>
    <row r="8" spans="1:12" ht="49.5" thickTop="1" thickBot="1" x14ac:dyDescent="0.3">
      <c r="A8" s="3">
        <v>1</v>
      </c>
      <c r="B8" s="4" t="s">
        <v>221</v>
      </c>
      <c r="C8" s="4" t="s">
        <v>222</v>
      </c>
      <c r="D8" s="5" t="s">
        <v>196</v>
      </c>
      <c r="E8" s="9">
        <v>23.9</v>
      </c>
      <c r="F8" s="9">
        <v>31.17</v>
      </c>
      <c r="G8" s="9">
        <v>29.9</v>
      </c>
      <c r="H8" s="11">
        <v>28.32</v>
      </c>
      <c r="I8" s="29">
        <v>40</v>
      </c>
      <c r="J8" s="9">
        <v>1132.93</v>
      </c>
      <c r="K8" s="9">
        <v>13595.2</v>
      </c>
      <c r="L8" s="9">
        <v>67976</v>
      </c>
    </row>
    <row r="9" spans="1:12" ht="37.5" thickTop="1" thickBot="1" x14ac:dyDescent="0.3">
      <c r="A9" s="6">
        <v>2</v>
      </c>
      <c r="B9" s="7" t="s">
        <v>223</v>
      </c>
      <c r="C9" s="7" t="s">
        <v>224</v>
      </c>
      <c r="D9" s="8" t="s">
        <v>225</v>
      </c>
      <c r="E9" s="10">
        <v>10.45</v>
      </c>
      <c r="F9" s="10">
        <v>9.18</v>
      </c>
      <c r="G9" s="10">
        <v>17.899999999999999</v>
      </c>
      <c r="H9" s="12">
        <v>12.51</v>
      </c>
      <c r="I9" s="30">
        <v>15</v>
      </c>
      <c r="J9" s="8">
        <v>187.65</v>
      </c>
      <c r="K9" s="10">
        <v>2251.8000000000002</v>
      </c>
      <c r="L9" s="10">
        <v>11259</v>
      </c>
    </row>
    <row r="10" spans="1:12" ht="145.5" thickTop="1" thickBot="1" x14ac:dyDescent="0.3">
      <c r="A10" s="3">
        <v>3</v>
      </c>
      <c r="B10" s="4" t="s">
        <v>226</v>
      </c>
      <c r="C10" s="4" t="s">
        <v>227</v>
      </c>
      <c r="D10" s="5" t="s">
        <v>196</v>
      </c>
      <c r="E10" s="9">
        <v>44.54</v>
      </c>
      <c r="F10" s="9">
        <v>40.729999999999997</v>
      </c>
      <c r="G10" s="9">
        <v>49</v>
      </c>
      <c r="H10" s="11">
        <v>44.76</v>
      </c>
      <c r="I10" s="29">
        <v>50</v>
      </c>
      <c r="J10" s="9">
        <v>2237.83</v>
      </c>
      <c r="K10" s="9">
        <v>26854</v>
      </c>
      <c r="L10" s="9">
        <v>134270</v>
      </c>
    </row>
    <row r="11" spans="1:12" ht="61.5" thickTop="1" thickBot="1" x14ac:dyDescent="0.3">
      <c r="A11" s="6">
        <v>4</v>
      </c>
      <c r="B11" s="7" t="s">
        <v>228</v>
      </c>
      <c r="C11" s="7" t="s">
        <v>229</v>
      </c>
      <c r="D11" s="8" t="s">
        <v>210</v>
      </c>
      <c r="E11" s="10">
        <v>9.94</v>
      </c>
      <c r="F11" s="10">
        <v>5.89</v>
      </c>
      <c r="G11" s="10">
        <v>15.5</v>
      </c>
      <c r="H11" s="12">
        <v>10.44</v>
      </c>
      <c r="I11" s="30">
        <v>20</v>
      </c>
      <c r="J11" s="8">
        <v>208.87</v>
      </c>
      <c r="K11" s="10">
        <v>2506.4</v>
      </c>
      <c r="L11" s="10">
        <v>12532</v>
      </c>
    </row>
    <row r="12" spans="1:12" ht="49.5" thickTop="1" thickBot="1" x14ac:dyDescent="0.3">
      <c r="A12" s="3">
        <v>5</v>
      </c>
      <c r="B12" s="4" t="s">
        <v>230</v>
      </c>
      <c r="C12" s="4" t="s">
        <v>209</v>
      </c>
      <c r="D12" s="5" t="s">
        <v>131</v>
      </c>
      <c r="E12" s="9">
        <v>25.09</v>
      </c>
      <c r="F12" s="9">
        <v>23.05</v>
      </c>
      <c r="G12" s="9">
        <v>10.33</v>
      </c>
      <c r="H12" s="11">
        <v>19.489999999999998</v>
      </c>
      <c r="I12" s="29">
        <v>10</v>
      </c>
      <c r="J12" s="5">
        <v>194.9</v>
      </c>
      <c r="K12" s="9">
        <v>2338.8000000000002</v>
      </c>
      <c r="L12" s="9">
        <v>11694</v>
      </c>
    </row>
    <row r="13" spans="1:12" ht="49.5" thickTop="1" thickBot="1" x14ac:dyDescent="0.3">
      <c r="A13" s="6">
        <v>6</v>
      </c>
      <c r="B13" s="7" t="s">
        <v>231</v>
      </c>
      <c r="C13" s="7" t="s">
        <v>232</v>
      </c>
      <c r="D13" s="8" t="s">
        <v>131</v>
      </c>
      <c r="E13" s="10">
        <v>27.5</v>
      </c>
      <c r="F13" s="10">
        <v>22</v>
      </c>
      <c r="G13" s="10">
        <v>36.979999999999997</v>
      </c>
      <c r="H13" s="12">
        <v>28.83</v>
      </c>
      <c r="I13" s="30">
        <v>2</v>
      </c>
      <c r="J13" s="8">
        <v>57.65</v>
      </c>
      <c r="K13" s="8">
        <v>691.84</v>
      </c>
      <c r="L13" s="10">
        <v>3459.2</v>
      </c>
    </row>
    <row r="14" spans="1:12" ht="25.5" thickTop="1" thickBot="1" x14ac:dyDescent="0.3">
      <c r="A14" s="3">
        <v>7</v>
      </c>
      <c r="B14" s="4" t="s">
        <v>233</v>
      </c>
      <c r="C14" s="4" t="s">
        <v>234</v>
      </c>
      <c r="D14" s="5" t="s">
        <v>196</v>
      </c>
      <c r="E14" s="9">
        <v>23.66</v>
      </c>
      <c r="F14" s="9">
        <v>21.1</v>
      </c>
      <c r="G14" s="9">
        <v>26.9</v>
      </c>
      <c r="H14" s="11">
        <v>23.89</v>
      </c>
      <c r="I14" s="29">
        <v>100</v>
      </c>
      <c r="J14" s="9">
        <v>2388.67</v>
      </c>
      <c r="K14" s="9">
        <v>28664</v>
      </c>
      <c r="L14" s="9">
        <v>143320</v>
      </c>
    </row>
    <row r="15" spans="1:12" ht="37.5" thickTop="1" thickBot="1" x14ac:dyDescent="0.3">
      <c r="A15" s="6">
        <v>8</v>
      </c>
      <c r="B15" s="7" t="s">
        <v>235</v>
      </c>
      <c r="C15" s="7" t="s">
        <v>236</v>
      </c>
      <c r="D15" s="8" t="s">
        <v>196</v>
      </c>
      <c r="E15" s="10">
        <v>4.3</v>
      </c>
      <c r="F15" s="10">
        <v>5.89</v>
      </c>
      <c r="G15" s="10">
        <v>9.42</v>
      </c>
      <c r="H15" s="12">
        <v>6.54</v>
      </c>
      <c r="I15" s="30">
        <v>100</v>
      </c>
      <c r="J15" s="8">
        <v>653.66999999999996</v>
      </c>
      <c r="K15" s="10">
        <v>7844</v>
      </c>
      <c r="L15" s="10">
        <v>39220</v>
      </c>
    </row>
    <row r="16" spans="1:12" ht="25.5" thickTop="1" thickBot="1" x14ac:dyDescent="0.3">
      <c r="A16" s="3">
        <v>9</v>
      </c>
      <c r="B16" s="4" t="s">
        <v>237</v>
      </c>
      <c r="C16" s="4" t="s">
        <v>238</v>
      </c>
      <c r="D16" s="5" t="s">
        <v>131</v>
      </c>
      <c r="E16" s="9">
        <v>7.17</v>
      </c>
      <c r="F16" s="9">
        <v>8.25</v>
      </c>
      <c r="G16" s="9">
        <v>10</v>
      </c>
      <c r="H16" s="11">
        <v>8.4700000000000006</v>
      </c>
      <c r="I16" s="29">
        <v>3</v>
      </c>
      <c r="J16" s="5">
        <v>25.42</v>
      </c>
      <c r="K16" s="5">
        <v>305.04000000000002</v>
      </c>
      <c r="L16" s="9">
        <v>1525.2</v>
      </c>
    </row>
    <row r="17" spans="1:12" ht="37.5" thickTop="1" thickBot="1" x14ac:dyDescent="0.3">
      <c r="A17" s="6">
        <v>10</v>
      </c>
      <c r="B17" s="7" t="s">
        <v>239</v>
      </c>
      <c r="C17" s="7" t="s">
        <v>240</v>
      </c>
      <c r="D17" s="8" t="s">
        <v>210</v>
      </c>
      <c r="E17" s="10">
        <v>5.89</v>
      </c>
      <c r="F17" s="10">
        <v>8.2100000000000009</v>
      </c>
      <c r="G17" s="10">
        <v>5.78</v>
      </c>
      <c r="H17" s="12">
        <v>6.63</v>
      </c>
      <c r="I17" s="30">
        <v>10</v>
      </c>
      <c r="J17" s="8">
        <v>66.27</v>
      </c>
      <c r="K17" s="8">
        <v>795.2</v>
      </c>
      <c r="L17" s="10">
        <v>3976</v>
      </c>
    </row>
    <row r="18" spans="1:12" ht="37.5" thickTop="1" thickBot="1" x14ac:dyDescent="0.3">
      <c r="A18" s="3">
        <v>11</v>
      </c>
      <c r="B18" s="4" t="s">
        <v>241</v>
      </c>
      <c r="C18" s="4" t="s">
        <v>242</v>
      </c>
      <c r="D18" s="5" t="s">
        <v>196</v>
      </c>
      <c r="E18" s="9">
        <v>1.9</v>
      </c>
      <c r="F18" s="9">
        <v>2.94</v>
      </c>
      <c r="G18" s="9">
        <v>2.9</v>
      </c>
      <c r="H18" s="11">
        <v>2.58</v>
      </c>
      <c r="I18" s="29">
        <v>200</v>
      </c>
      <c r="J18" s="5">
        <v>516</v>
      </c>
      <c r="K18" s="9">
        <v>6192</v>
      </c>
      <c r="L18" s="9">
        <v>30960</v>
      </c>
    </row>
    <row r="19" spans="1:12" ht="37.5" thickTop="1" thickBot="1" x14ac:dyDescent="0.3">
      <c r="A19" s="6">
        <v>12</v>
      </c>
      <c r="B19" s="7" t="s">
        <v>243</v>
      </c>
      <c r="C19" s="7" t="s">
        <v>244</v>
      </c>
      <c r="D19" s="8" t="s">
        <v>196</v>
      </c>
      <c r="E19" s="10">
        <v>12.38</v>
      </c>
      <c r="F19" s="10">
        <v>11.95</v>
      </c>
      <c r="G19" s="10">
        <v>14.19</v>
      </c>
      <c r="H19" s="12">
        <v>12.84</v>
      </c>
      <c r="I19" s="30">
        <v>4</v>
      </c>
      <c r="J19" s="8">
        <v>51.36</v>
      </c>
      <c r="K19" s="8">
        <v>616.32000000000005</v>
      </c>
      <c r="L19" s="10">
        <v>3081.6</v>
      </c>
    </row>
    <row r="20" spans="1:12" ht="37.5" thickTop="1" thickBot="1" x14ac:dyDescent="0.3">
      <c r="A20" s="3">
        <v>13</v>
      </c>
      <c r="B20" s="4" t="s">
        <v>245</v>
      </c>
      <c r="C20" s="4" t="s">
        <v>209</v>
      </c>
      <c r="D20" s="5" t="s">
        <v>131</v>
      </c>
      <c r="E20" s="9">
        <v>10.61</v>
      </c>
      <c r="F20" s="9">
        <v>6</v>
      </c>
      <c r="G20" s="9">
        <v>3.9</v>
      </c>
      <c r="H20" s="11">
        <v>6.84</v>
      </c>
      <c r="I20" s="29">
        <v>10</v>
      </c>
      <c r="J20" s="5">
        <v>68.37</v>
      </c>
      <c r="K20" s="5">
        <v>820.4</v>
      </c>
      <c r="L20" s="9">
        <v>4102</v>
      </c>
    </row>
    <row r="21" spans="1:12" ht="25.5" thickTop="1" thickBot="1" x14ac:dyDescent="0.3">
      <c r="A21" s="6">
        <v>14</v>
      </c>
      <c r="B21" s="7" t="s">
        <v>246</v>
      </c>
      <c r="C21" s="7" t="s">
        <v>247</v>
      </c>
      <c r="D21" s="8" t="s">
        <v>131</v>
      </c>
      <c r="E21" s="10">
        <v>9</v>
      </c>
      <c r="F21" s="10">
        <v>2.2400000000000002</v>
      </c>
      <c r="G21" s="10">
        <v>4.5</v>
      </c>
      <c r="H21" s="12">
        <v>5.25</v>
      </c>
      <c r="I21" s="30">
        <v>4</v>
      </c>
      <c r="J21" s="8">
        <v>20.99</v>
      </c>
      <c r="K21" s="8">
        <v>251.84</v>
      </c>
      <c r="L21" s="10">
        <v>1259.2</v>
      </c>
    </row>
    <row r="22" spans="1:12" ht="37.5" thickTop="1" thickBot="1" x14ac:dyDescent="0.3">
      <c r="A22" s="13">
        <v>15</v>
      </c>
      <c r="B22" s="14" t="s">
        <v>248</v>
      </c>
      <c r="C22" s="14" t="s">
        <v>209</v>
      </c>
      <c r="D22" s="15" t="s">
        <v>131</v>
      </c>
      <c r="E22" s="16">
        <v>45.24</v>
      </c>
      <c r="F22" s="16">
        <v>82.18</v>
      </c>
      <c r="G22" s="16">
        <v>69.87</v>
      </c>
      <c r="H22" s="17">
        <v>65.760000000000005</v>
      </c>
      <c r="I22" s="31">
        <v>5</v>
      </c>
      <c r="J22" s="15">
        <v>328.82</v>
      </c>
      <c r="K22" s="16">
        <v>3945.8</v>
      </c>
      <c r="L22" s="16">
        <v>19729</v>
      </c>
    </row>
    <row r="23" spans="1:12" ht="36.75" customHeight="1" thickTop="1" thickBot="1" x14ac:dyDescent="0.3">
      <c r="A23" s="241" t="s">
        <v>219</v>
      </c>
      <c r="B23" s="241"/>
      <c r="C23" s="241"/>
      <c r="D23" s="241"/>
      <c r="E23" s="241"/>
      <c r="F23" s="241"/>
      <c r="G23" s="241"/>
      <c r="H23" s="241"/>
      <c r="I23" s="241"/>
      <c r="J23" s="122">
        <f>SUM(J8:J22)</f>
        <v>8139.4</v>
      </c>
      <c r="K23" s="122">
        <f>SUM(K8:K22)</f>
        <v>97672.639999999999</v>
      </c>
      <c r="L23" s="122">
        <f>SUM(L8:L22)</f>
        <v>488363.2</v>
      </c>
    </row>
    <row r="24" spans="1:12" ht="16.5" thickTop="1" thickBot="1" x14ac:dyDescent="0.3">
      <c r="A24" s="150"/>
      <c r="B24" s="150"/>
      <c r="C24" s="150"/>
      <c r="D24" s="150"/>
      <c r="E24" s="150"/>
      <c r="F24" s="150"/>
      <c r="G24" s="150"/>
      <c r="H24" s="150"/>
      <c r="I24" s="150"/>
      <c r="J24" s="150"/>
      <c r="K24" s="150"/>
      <c r="L24" s="150"/>
    </row>
    <row r="25" spans="1:12" ht="16.5" thickTop="1" thickBot="1" x14ac:dyDescent="0.3">
      <c r="A25" s="234" t="s">
        <v>354</v>
      </c>
      <c r="B25" s="234"/>
      <c r="C25" s="234"/>
      <c r="D25" s="234"/>
      <c r="E25" s="234"/>
      <c r="F25" s="234"/>
      <c r="G25" s="234"/>
      <c r="H25" s="234"/>
      <c r="I25" s="234"/>
    </row>
    <row r="26" spans="1:12" ht="15.75" thickTop="1" x14ac:dyDescent="0.25"/>
  </sheetData>
  <mergeCells count="9">
    <mergeCell ref="A24:L24"/>
    <mergeCell ref="A25:I25"/>
    <mergeCell ref="A23:I23"/>
    <mergeCell ref="A6:L6"/>
    <mergeCell ref="A1:L1"/>
    <mergeCell ref="A2:L2"/>
    <mergeCell ref="A3:L3"/>
    <mergeCell ref="A4:L4"/>
    <mergeCell ref="A5:L5"/>
  </mergeCells>
  <pageMargins left="0.511811024" right="0.511811024" top="0.78740157499999996" bottom="0.78740157499999996" header="0.31496062000000002" footer="0.31496062000000002"/>
  <pageSetup paperSize="9" scale="5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E763-E792-4569-B0D7-DE3D11B18778}">
  <sheetPr>
    <pageSetUpPr fitToPage="1"/>
  </sheetPr>
  <dimension ref="A1:L60"/>
  <sheetViews>
    <sheetView topLeftCell="A52" workbookViewId="0">
      <selection activeCell="H71" sqref="H71"/>
    </sheetView>
  </sheetViews>
  <sheetFormatPr defaultRowHeight="15" x14ac:dyDescent="0.25"/>
  <cols>
    <col min="1" max="1" width="15.7109375" style="75" customWidth="1"/>
    <col min="2" max="2" width="35.7109375" style="75" customWidth="1"/>
    <col min="3" max="3" width="20.7109375" style="75" customWidth="1"/>
    <col min="4" max="12" width="15.7109375" style="75" customWidth="1"/>
    <col min="13" max="16384" width="9.140625" style="75"/>
  </cols>
  <sheetData>
    <row r="1" spans="1:12" ht="15.75" thickBot="1" x14ac:dyDescent="0.3">
      <c r="A1" s="227"/>
      <c r="B1" s="227"/>
      <c r="C1" s="227"/>
      <c r="D1" s="227"/>
      <c r="E1" s="227"/>
      <c r="F1" s="227"/>
      <c r="G1" s="227"/>
      <c r="H1" s="227"/>
      <c r="I1" s="227"/>
      <c r="J1" s="227"/>
      <c r="K1" s="227"/>
      <c r="L1" s="227"/>
    </row>
    <row r="2" spans="1:12" ht="20.25" thickTop="1" thickBot="1" x14ac:dyDescent="0.3">
      <c r="A2" s="236" t="s">
        <v>341</v>
      </c>
      <c r="B2" s="237"/>
      <c r="C2" s="237"/>
      <c r="D2" s="237"/>
      <c r="E2" s="237"/>
      <c r="F2" s="237"/>
      <c r="G2" s="237"/>
      <c r="H2" s="237"/>
      <c r="I2" s="237"/>
      <c r="J2" s="237"/>
      <c r="K2" s="237"/>
      <c r="L2" s="238"/>
    </row>
    <row r="3" spans="1:12" ht="15.75" thickTop="1" x14ac:dyDescent="0.25">
      <c r="A3" s="229"/>
      <c r="B3" s="229"/>
      <c r="C3" s="229"/>
      <c r="D3" s="229"/>
      <c r="E3" s="229"/>
      <c r="F3" s="229"/>
      <c r="G3" s="229"/>
      <c r="H3" s="229"/>
      <c r="I3" s="229"/>
      <c r="J3" s="229"/>
      <c r="K3" s="229"/>
      <c r="L3" s="229"/>
    </row>
    <row r="4" spans="1:12" x14ac:dyDescent="0.25">
      <c r="A4" s="239" t="s">
        <v>220</v>
      </c>
      <c r="B4" s="240"/>
      <c r="C4" s="240"/>
      <c r="D4" s="240"/>
      <c r="E4" s="240"/>
      <c r="F4" s="240"/>
      <c r="G4" s="240"/>
      <c r="H4" s="240"/>
      <c r="I4" s="240"/>
      <c r="J4" s="240"/>
      <c r="K4" s="240"/>
      <c r="L4" s="240"/>
    </row>
    <row r="5" spans="1:12" x14ac:dyDescent="0.25">
      <c r="A5" s="232" t="s">
        <v>218</v>
      </c>
      <c r="B5" s="233"/>
      <c r="C5" s="233"/>
      <c r="D5" s="233"/>
      <c r="E5" s="233"/>
      <c r="F5" s="233"/>
      <c r="G5" s="233"/>
      <c r="H5" s="233"/>
      <c r="I5" s="233"/>
      <c r="J5" s="233"/>
      <c r="K5" s="233"/>
      <c r="L5" s="233"/>
    </row>
    <row r="6" spans="1:12" ht="15.75" thickBot="1" x14ac:dyDescent="0.3"/>
    <row r="7" spans="1:12" ht="25.5" thickTop="1" thickBot="1" x14ac:dyDescent="0.3">
      <c r="A7" s="18" t="s">
        <v>168</v>
      </c>
      <c r="B7" s="18" t="s">
        <v>189</v>
      </c>
      <c r="C7" s="18" t="s">
        <v>190</v>
      </c>
      <c r="D7" s="18" t="s">
        <v>131</v>
      </c>
      <c r="E7" s="18" t="s">
        <v>191</v>
      </c>
      <c r="F7" s="18" t="s">
        <v>192</v>
      </c>
      <c r="G7" s="18" t="s">
        <v>193</v>
      </c>
      <c r="H7" s="18" t="s">
        <v>217</v>
      </c>
      <c r="I7" s="18" t="s">
        <v>213</v>
      </c>
      <c r="J7" s="18" t="s">
        <v>214</v>
      </c>
      <c r="K7" s="18" t="s">
        <v>215</v>
      </c>
      <c r="L7" s="18" t="s">
        <v>216</v>
      </c>
    </row>
    <row r="8" spans="1:12" ht="37.5" thickTop="1" thickBot="1" x14ac:dyDescent="0.3">
      <c r="A8" s="19">
        <v>1</v>
      </c>
      <c r="B8" s="20" t="s">
        <v>249</v>
      </c>
      <c r="C8" s="20" t="s">
        <v>302</v>
      </c>
      <c r="D8" s="21" t="s">
        <v>129</v>
      </c>
      <c r="E8" s="22">
        <v>14.5</v>
      </c>
      <c r="F8" s="22">
        <v>28.3</v>
      </c>
      <c r="G8" s="22">
        <v>21.24</v>
      </c>
      <c r="H8" s="27">
        <v>5</v>
      </c>
      <c r="I8" s="22">
        <v>21.35</v>
      </c>
      <c r="J8" s="22">
        <v>106.75</v>
      </c>
      <c r="K8" s="22">
        <v>1281</v>
      </c>
      <c r="L8" s="22">
        <v>6405</v>
      </c>
    </row>
    <row r="9" spans="1:12" ht="37.5" thickTop="1" thickBot="1" x14ac:dyDescent="0.3">
      <c r="A9" s="23">
        <v>2</v>
      </c>
      <c r="B9" s="24" t="s">
        <v>250</v>
      </c>
      <c r="C9" s="24" t="s">
        <v>303</v>
      </c>
      <c r="D9" s="25" t="s">
        <v>225</v>
      </c>
      <c r="E9" s="26">
        <v>8.26</v>
      </c>
      <c r="F9" s="26">
        <v>11.09</v>
      </c>
      <c r="G9" s="26">
        <v>11.45</v>
      </c>
      <c r="H9" s="28">
        <v>20</v>
      </c>
      <c r="I9" s="26">
        <v>10.27</v>
      </c>
      <c r="J9" s="26">
        <v>205.4</v>
      </c>
      <c r="K9" s="26">
        <v>2464.8000000000002</v>
      </c>
      <c r="L9" s="26">
        <v>12324</v>
      </c>
    </row>
    <row r="10" spans="1:12" ht="37.5" thickTop="1" thickBot="1" x14ac:dyDescent="0.3">
      <c r="A10" s="19">
        <v>3</v>
      </c>
      <c r="B10" s="20" t="s">
        <v>251</v>
      </c>
      <c r="C10" s="20" t="s">
        <v>303</v>
      </c>
      <c r="D10" s="21" t="s">
        <v>252</v>
      </c>
      <c r="E10" s="22">
        <v>14.7</v>
      </c>
      <c r="F10" s="22">
        <v>18.899999999999999</v>
      </c>
      <c r="G10" s="22">
        <v>14.71</v>
      </c>
      <c r="H10" s="27">
        <v>20</v>
      </c>
      <c r="I10" s="22">
        <v>16.100000000000001</v>
      </c>
      <c r="J10" s="22">
        <v>322</v>
      </c>
      <c r="K10" s="22">
        <v>3864</v>
      </c>
      <c r="L10" s="22">
        <v>19320</v>
      </c>
    </row>
    <row r="11" spans="1:12" ht="37.5" thickTop="1" thickBot="1" x14ac:dyDescent="0.3">
      <c r="A11" s="23">
        <v>4</v>
      </c>
      <c r="B11" s="24" t="s">
        <v>253</v>
      </c>
      <c r="C11" s="24" t="s">
        <v>304</v>
      </c>
      <c r="D11" s="25" t="s">
        <v>130</v>
      </c>
      <c r="E11" s="26">
        <v>6.98</v>
      </c>
      <c r="F11" s="26">
        <v>7.02</v>
      </c>
      <c r="G11" s="26">
        <v>9.99</v>
      </c>
      <c r="H11" s="28">
        <v>40</v>
      </c>
      <c r="I11" s="26">
        <v>8</v>
      </c>
      <c r="J11" s="26">
        <v>320</v>
      </c>
      <c r="K11" s="26">
        <v>3840</v>
      </c>
      <c r="L11" s="26">
        <v>19200</v>
      </c>
    </row>
    <row r="12" spans="1:12" ht="37.5" thickTop="1" thickBot="1" x14ac:dyDescent="0.3">
      <c r="A12" s="19">
        <v>5</v>
      </c>
      <c r="B12" s="20" t="s">
        <v>254</v>
      </c>
      <c r="C12" s="20" t="s">
        <v>209</v>
      </c>
      <c r="D12" s="21" t="s">
        <v>131</v>
      </c>
      <c r="E12" s="22">
        <v>10.119999999999999</v>
      </c>
      <c r="F12" s="22">
        <v>24.73</v>
      </c>
      <c r="G12" s="22">
        <v>19.8</v>
      </c>
      <c r="H12" s="27">
        <v>4</v>
      </c>
      <c r="I12" s="22">
        <v>18.22</v>
      </c>
      <c r="J12" s="22">
        <v>72.88</v>
      </c>
      <c r="K12" s="22">
        <v>874.56</v>
      </c>
      <c r="L12" s="22">
        <v>4372.8</v>
      </c>
    </row>
    <row r="13" spans="1:12" ht="37.5" thickTop="1" thickBot="1" x14ac:dyDescent="0.3">
      <c r="A13" s="23">
        <v>6</v>
      </c>
      <c r="B13" s="24" t="s">
        <v>255</v>
      </c>
      <c r="C13" s="24" t="s">
        <v>209</v>
      </c>
      <c r="D13" s="25" t="s">
        <v>131</v>
      </c>
      <c r="E13" s="26">
        <v>19.899999999999999</v>
      </c>
      <c r="F13" s="26">
        <v>22.9</v>
      </c>
      <c r="G13" s="26">
        <v>26.1</v>
      </c>
      <c r="H13" s="28">
        <v>4</v>
      </c>
      <c r="I13" s="26">
        <v>22.97</v>
      </c>
      <c r="J13" s="26">
        <v>91.88</v>
      </c>
      <c r="K13" s="26">
        <v>1102.56</v>
      </c>
      <c r="L13" s="26">
        <v>5512.8</v>
      </c>
    </row>
    <row r="14" spans="1:12" ht="37.5" thickTop="1" thickBot="1" x14ac:dyDescent="0.3">
      <c r="A14" s="19">
        <v>7</v>
      </c>
      <c r="B14" s="20" t="s">
        <v>256</v>
      </c>
      <c r="C14" s="20" t="s">
        <v>305</v>
      </c>
      <c r="D14" s="21" t="s">
        <v>131</v>
      </c>
      <c r="E14" s="22">
        <v>4.87</v>
      </c>
      <c r="F14" s="22">
        <v>6.1</v>
      </c>
      <c r="G14" s="22">
        <v>12.51</v>
      </c>
      <c r="H14" s="27">
        <v>12</v>
      </c>
      <c r="I14" s="22">
        <v>7.83</v>
      </c>
      <c r="J14" s="22">
        <v>93.96</v>
      </c>
      <c r="K14" s="22">
        <v>1127.52</v>
      </c>
      <c r="L14" s="22">
        <v>5637.6</v>
      </c>
    </row>
    <row r="15" spans="1:12" ht="49.5" thickTop="1" thickBot="1" x14ac:dyDescent="0.3">
      <c r="A15" s="23">
        <v>8</v>
      </c>
      <c r="B15" s="24" t="s">
        <v>257</v>
      </c>
      <c r="C15" s="24" t="s">
        <v>306</v>
      </c>
      <c r="D15" s="25" t="s">
        <v>131</v>
      </c>
      <c r="E15" s="26">
        <v>32.340000000000003</v>
      </c>
      <c r="F15" s="26">
        <v>59.9</v>
      </c>
      <c r="G15" s="26">
        <v>33.81</v>
      </c>
      <c r="H15" s="28">
        <v>2</v>
      </c>
      <c r="I15" s="26">
        <v>42.02</v>
      </c>
      <c r="J15" s="26">
        <v>84.04</v>
      </c>
      <c r="K15" s="26">
        <v>1008.48</v>
      </c>
      <c r="L15" s="26">
        <v>5042.3999999999996</v>
      </c>
    </row>
    <row r="16" spans="1:12" ht="85.5" thickTop="1" thickBot="1" x14ac:dyDescent="0.3">
      <c r="A16" s="19">
        <v>9</v>
      </c>
      <c r="B16" s="20" t="s">
        <v>258</v>
      </c>
      <c r="C16" s="20" t="s">
        <v>247</v>
      </c>
      <c r="D16" s="21" t="s">
        <v>131</v>
      </c>
      <c r="E16" s="22">
        <v>83.75</v>
      </c>
      <c r="F16" s="22">
        <v>77.430000000000007</v>
      </c>
      <c r="G16" s="22">
        <v>71.459999999999994</v>
      </c>
      <c r="H16" s="27">
        <v>20</v>
      </c>
      <c r="I16" s="22">
        <v>77.55</v>
      </c>
      <c r="J16" s="22">
        <v>1551</v>
      </c>
      <c r="K16" s="22">
        <v>18612</v>
      </c>
      <c r="L16" s="22">
        <v>93060</v>
      </c>
    </row>
    <row r="17" spans="1:12" ht="85.5" thickTop="1" thickBot="1" x14ac:dyDescent="0.3">
      <c r="A17" s="23">
        <v>10</v>
      </c>
      <c r="B17" s="24" t="s">
        <v>259</v>
      </c>
      <c r="C17" s="24" t="s">
        <v>247</v>
      </c>
      <c r="D17" s="25" t="s">
        <v>131</v>
      </c>
      <c r="E17" s="26">
        <v>155.38</v>
      </c>
      <c r="F17" s="26">
        <v>104.99</v>
      </c>
      <c r="G17" s="26">
        <v>125.8</v>
      </c>
      <c r="H17" s="28">
        <v>4</v>
      </c>
      <c r="I17" s="26">
        <v>128.72</v>
      </c>
      <c r="J17" s="26">
        <v>514.88</v>
      </c>
      <c r="K17" s="26">
        <v>6178.56</v>
      </c>
      <c r="L17" s="26">
        <v>30892.799999999999</v>
      </c>
    </row>
    <row r="18" spans="1:12" ht="37.5" thickTop="1" thickBot="1" x14ac:dyDescent="0.3">
      <c r="A18" s="19">
        <v>11</v>
      </c>
      <c r="B18" s="20" t="s">
        <v>260</v>
      </c>
      <c r="C18" s="20" t="s">
        <v>307</v>
      </c>
      <c r="D18" s="21" t="s">
        <v>129</v>
      </c>
      <c r="E18" s="22">
        <v>19.03</v>
      </c>
      <c r="F18" s="22">
        <v>10.74</v>
      </c>
      <c r="G18" s="22">
        <v>15.1</v>
      </c>
      <c r="H18" s="27">
        <v>2</v>
      </c>
      <c r="I18" s="22">
        <v>14.96</v>
      </c>
      <c r="J18" s="22">
        <v>29.92</v>
      </c>
      <c r="K18" s="22">
        <v>359.04</v>
      </c>
      <c r="L18" s="22">
        <v>1795.2</v>
      </c>
    </row>
    <row r="19" spans="1:12" ht="37.5" thickTop="1" thickBot="1" x14ac:dyDescent="0.3">
      <c r="A19" s="23">
        <v>12</v>
      </c>
      <c r="B19" s="24" t="s">
        <v>261</v>
      </c>
      <c r="C19" s="24" t="s">
        <v>308</v>
      </c>
      <c r="D19" s="25" t="s">
        <v>262</v>
      </c>
      <c r="E19" s="26">
        <v>12.79</v>
      </c>
      <c r="F19" s="26">
        <v>19.45</v>
      </c>
      <c r="G19" s="26">
        <v>18.989999999999998</v>
      </c>
      <c r="H19" s="28">
        <v>24</v>
      </c>
      <c r="I19" s="26">
        <v>17.079999999999998</v>
      </c>
      <c r="J19" s="26">
        <v>409.92</v>
      </c>
      <c r="K19" s="26">
        <v>4919.04</v>
      </c>
      <c r="L19" s="26">
        <v>24595.200000000001</v>
      </c>
    </row>
    <row r="20" spans="1:12" ht="37.5" thickTop="1" thickBot="1" x14ac:dyDescent="0.3">
      <c r="A20" s="19">
        <v>13</v>
      </c>
      <c r="B20" s="20" t="s">
        <v>263</v>
      </c>
      <c r="C20" s="20" t="s">
        <v>309</v>
      </c>
      <c r="D20" s="21" t="s">
        <v>131</v>
      </c>
      <c r="E20" s="22">
        <v>10.220000000000001</v>
      </c>
      <c r="F20" s="22">
        <v>9.99</v>
      </c>
      <c r="G20" s="22">
        <v>12.5</v>
      </c>
      <c r="H20" s="27">
        <v>24</v>
      </c>
      <c r="I20" s="22">
        <v>10.9</v>
      </c>
      <c r="J20" s="22">
        <v>261.60000000000002</v>
      </c>
      <c r="K20" s="22">
        <v>3139.2</v>
      </c>
      <c r="L20" s="22">
        <v>15696</v>
      </c>
    </row>
    <row r="21" spans="1:12" ht="49.5" thickTop="1" thickBot="1" x14ac:dyDescent="0.3">
      <c r="A21" s="23">
        <v>14</v>
      </c>
      <c r="B21" s="24" t="s">
        <v>264</v>
      </c>
      <c r="C21" s="24" t="s">
        <v>310</v>
      </c>
      <c r="D21" s="25" t="s">
        <v>131</v>
      </c>
      <c r="E21" s="26">
        <v>42.35</v>
      </c>
      <c r="F21" s="26">
        <v>46.43</v>
      </c>
      <c r="G21" s="26">
        <v>16.75</v>
      </c>
      <c r="H21" s="28">
        <v>24</v>
      </c>
      <c r="I21" s="26">
        <v>35.18</v>
      </c>
      <c r="J21" s="26">
        <v>844.32</v>
      </c>
      <c r="K21" s="26">
        <v>10131.84</v>
      </c>
      <c r="L21" s="26">
        <v>50659.199999999997</v>
      </c>
    </row>
    <row r="22" spans="1:12" ht="37.5" thickTop="1" thickBot="1" x14ac:dyDescent="0.3">
      <c r="A22" s="19">
        <v>15</v>
      </c>
      <c r="B22" s="20" t="s">
        <v>265</v>
      </c>
      <c r="C22" s="20" t="s">
        <v>311</v>
      </c>
      <c r="D22" s="21" t="s">
        <v>129</v>
      </c>
      <c r="E22" s="22">
        <v>30.94</v>
      </c>
      <c r="F22" s="22">
        <v>47.43</v>
      </c>
      <c r="G22" s="22">
        <v>36</v>
      </c>
      <c r="H22" s="27">
        <v>24</v>
      </c>
      <c r="I22" s="22">
        <v>38.119999999999997</v>
      </c>
      <c r="J22" s="22">
        <v>914.88</v>
      </c>
      <c r="K22" s="22">
        <v>10978.56</v>
      </c>
      <c r="L22" s="22">
        <v>54892.800000000003</v>
      </c>
    </row>
    <row r="23" spans="1:12" ht="85.5" thickTop="1" thickBot="1" x14ac:dyDescent="0.3">
      <c r="A23" s="23">
        <v>16</v>
      </c>
      <c r="B23" s="24" t="s">
        <v>266</v>
      </c>
      <c r="C23" s="24" t="s">
        <v>312</v>
      </c>
      <c r="D23" s="25" t="s">
        <v>131</v>
      </c>
      <c r="E23" s="26">
        <v>45.43</v>
      </c>
      <c r="F23" s="26">
        <v>30.59</v>
      </c>
      <c r="G23" s="26">
        <v>39</v>
      </c>
      <c r="H23" s="28">
        <v>8</v>
      </c>
      <c r="I23" s="26">
        <v>38.340000000000003</v>
      </c>
      <c r="J23" s="26">
        <v>306.72000000000003</v>
      </c>
      <c r="K23" s="26">
        <v>3680.64</v>
      </c>
      <c r="L23" s="26">
        <v>18403.2</v>
      </c>
    </row>
    <row r="24" spans="1:12" ht="73.5" thickTop="1" thickBot="1" x14ac:dyDescent="0.3">
      <c r="A24" s="19">
        <v>17</v>
      </c>
      <c r="B24" s="20" t="s">
        <v>267</v>
      </c>
      <c r="C24" s="20" t="s">
        <v>313</v>
      </c>
      <c r="D24" s="21" t="s">
        <v>131</v>
      </c>
      <c r="E24" s="22">
        <v>23.5</v>
      </c>
      <c r="F24" s="22">
        <v>26.3</v>
      </c>
      <c r="G24" s="22">
        <v>34.99</v>
      </c>
      <c r="H24" s="27">
        <v>20</v>
      </c>
      <c r="I24" s="22">
        <v>28.26</v>
      </c>
      <c r="J24" s="22">
        <v>565.20000000000005</v>
      </c>
      <c r="K24" s="22">
        <v>6782.4</v>
      </c>
      <c r="L24" s="22">
        <v>33912</v>
      </c>
    </row>
    <row r="25" spans="1:12" ht="61.5" thickTop="1" thickBot="1" x14ac:dyDescent="0.3">
      <c r="A25" s="23">
        <v>18</v>
      </c>
      <c r="B25" s="24" t="s">
        <v>268</v>
      </c>
      <c r="C25" s="24" t="s">
        <v>314</v>
      </c>
      <c r="D25" s="25" t="s">
        <v>131</v>
      </c>
      <c r="E25" s="26">
        <v>16.62</v>
      </c>
      <c r="F25" s="26">
        <v>14.53</v>
      </c>
      <c r="G25" s="26">
        <v>49</v>
      </c>
      <c r="H25" s="28">
        <v>10</v>
      </c>
      <c r="I25" s="26">
        <v>26.72</v>
      </c>
      <c r="J25" s="26">
        <v>267.2</v>
      </c>
      <c r="K25" s="26">
        <v>3206.4</v>
      </c>
      <c r="L25" s="26">
        <v>16032</v>
      </c>
    </row>
    <row r="26" spans="1:12" ht="25.5" thickTop="1" thickBot="1" x14ac:dyDescent="0.3">
      <c r="A26" s="19">
        <v>19</v>
      </c>
      <c r="B26" s="20" t="s">
        <v>269</v>
      </c>
      <c r="C26" s="20" t="s">
        <v>315</v>
      </c>
      <c r="D26" s="21" t="s">
        <v>131</v>
      </c>
      <c r="E26" s="22">
        <v>3.54</v>
      </c>
      <c r="F26" s="22">
        <v>7.1</v>
      </c>
      <c r="G26" s="22">
        <v>2.93</v>
      </c>
      <c r="H26" s="27">
        <v>4</v>
      </c>
      <c r="I26" s="22">
        <v>4.5199999999999996</v>
      </c>
      <c r="J26" s="22">
        <v>18.079999999999998</v>
      </c>
      <c r="K26" s="22">
        <v>216.96</v>
      </c>
      <c r="L26" s="22">
        <v>1084.8</v>
      </c>
    </row>
    <row r="27" spans="1:12" ht="37.5" thickTop="1" thickBot="1" x14ac:dyDescent="0.3">
      <c r="A27" s="23">
        <v>20</v>
      </c>
      <c r="B27" s="24" t="s">
        <v>270</v>
      </c>
      <c r="C27" s="24" t="s">
        <v>209</v>
      </c>
      <c r="D27" s="25" t="s">
        <v>196</v>
      </c>
      <c r="E27" s="26">
        <v>1.19</v>
      </c>
      <c r="F27" s="26">
        <v>1.99</v>
      </c>
      <c r="G27" s="26">
        <v>0.8</v>
      </c>
      <c r="H27" s="28">
        <v>24</v>
      </c>
      <c r="I27" s="26">
        <v>1.33</v>
      </c>
      <c r="J27" s="26">
        <v>31.92</v>
      </c>
      <c r="K27" s="26">
        <v>383.04</v>
      </c>
      <c r="L27" s="26">
        <v>1915.2</v>
      </c>
    </row>
    <row r="28" spans="1:12" ht="25.5" thickTop="1" thickBot="1" x14ac:dyDescent="0.3">
      <c r="A28" s="19">
        <v>21</v>
      </c>
      <c r="B28" s="20" t="s">
        <v>271</v>
      </c>
      <c r="C28" s="20" t="s">
        <v>316</v>
      </c>
      <c r="D28" s="21" t="s">
        <v>131</v>
      </c>
      <c r="E28" s="22">
        <v>2.52</v>
      </c>
      <c r="F28" s="22">
        <v>5.78</v>
      </c>
      <c r="G28" s="22">
        <v>2.42</v>
      </c>
      <c r="H28" s="27">
        <v>10</v>
      </c>
      <c r="I28" s="22">
        <v>3.57</v>
      </c>
      <c r="J28" s="22">
        <v>35.700000000000003</v>
      </c>
      <c r="K28" s="22">
        <v>428.4</v>
      </c>
      <c r="L28" s="22">
        <v>2142</v>
      </c>
    </row>
    <row r="29" spans="1:12" ht="25.5" thickTop="1" thickBot="1" x14ac:dyDescent="0.3">
      <c r="A29" s="23">
        <v>22</v>
      </c>
      <c r="B29" s="24" t="s">
        <v>272</v>
      </c>
      <c r="C29" s="24" t="s">
        <v>317</v>
      </c>
      <c r="D29" s="25" t="s">
        <v>196</v>
      </c>
      <c r="E29" s="26">
        <v>2.4900000000000002</v>
      </c>
      <c r="F29" s="26">
        <v>4.74</v>
      </c>
      <c r="G29" s="26">
        <v>3.49</v>
      </c>
      <c r="H29" s="28">
        <v>10</v>
      </c>
      <c r="I29" s="26">
        <v>3.57</v>
      </c>
      <c r="J29" s="26">
        <v>35.700000000000003</v>
      </c>
      <c r="K29" s="26">
        <v>428.4</v>
      </c>
      <c r="L29" s="26">
        <v>2142</v>
      </c>
    </row>
    <row r="30" spans="1:12" ht="25.5" thickTop="1" thickBot="1" x14ac:dyDescent="0.3">
      <c r="A30" s="19">
        <v>23</v>
      </c>
      <c r="B30" s="20" t="s">
        <v>273</v>
      </c>
      <c r="C30" s="20" t="s">
        <v>318</v>
      </c>
      <c r="D30" s="21" t="s">
        <v>225</v>
      </c>
      <c r="E30" s="22">
        <v>4.83</v>
      </c>
      <c r="F30" s="22">
        <v>6.73</v>
      </c>
      <c r="G30" s="22">
        <v>7.99</v>
      </c>
      <c r="H30" s="27">
        <v>12</v>
      </c>
      <c r="I30" s="22">
        <v>6.52</v>
      </c>
      <c r="J30" s="22">
        <v>78.239999999999995</v>
      </c>
      <c r="K30" s="22">
        <v>938.88</v>
      </c>
      <c r="L30" s="22">
        <v>4694.3999999999996</v>
      </c>
    </row>
    <row r="31" spans="1:12" ht="25.5" thickTop="1" thickBot="1" x14ac:dyDescent="0.3">
      <c r="A31" s="23">
        <v>24</v>
      </c>
      <c r="B31" s="24" t="s">
        <v>274</v>
      </c>
      <c r="C31" s="24" t="s">
        <v>318</v>
      </c>
      <c r="D31" s="25" t="s">
        <v>225</v>
      </c>
      <c r="E31" s="26">
        <v>3.02</v>
      </c>
      <c r="F31" s="26">
        <v>3.59</v>
      </c>
      <c r="G31" s="26">
        <v>3.9</v>
      </c>
      <c r="H31" s="28">
        <v>24</v>
      </c>
      <c r="I31" s="26">
        <v>3.5</v>
      </c>
      <c r="J31" s="26">
        <v>84</v>
      </c>
      <c r="K31" s="26">
        <v>1008</v>
      </c>
      <c r="L31" s="26">
        <v>5040</v>
      </c>
    </row>
    <row r="32" spans="1:12" ht="37.5" thickTop="1" thickBot="1" x14ac:dyDescent="0.3">
      <c r="A32" s="19">
        <v>25</v>
      </c>
      <c r="B32" s="20" t="s">
        <v>275</v>
      </c>
      <c r="C32" s="20" t="s">
        <v>319</v>
      </c>
      <c r="D32" s="21" t="s">
        <v>225</v>
      </c>
      <c r="E32" s="22">
        <v>9.52</v>
      </c>
      <c r="F32" s="22">
        <v>11.27</v>
      </c>
      <c r="G32" s="22">
        <v>10.9</v>
      </c>
      <c r="H32" s="27">
        <v>12</v>
      </c>
      <c r="I32" s="22">
        <v>10.56</v>
      </c>
      <c r="J32" s="22">
        <v>126.72</v>
      </c>
      <c r="K32" s="22">
        <v>1520.64</v>
      </c>
      <c r="L32" s="22">
        <v>7603.2</v>
      </c>
    </row>
    <row r="33" spans="1:12" ht="49.5" thickTop="1" thickBot="1" x14ac:dyDescent="0.3">
      <c r="A33" s="23">
        <v>26</v>
      </c>
      <c r="B33" s="24" t="s">
        <v>276</v>
      </c>
      <c r="C33" s="24" t="s">
        <v>320</v>
      </c>
      <c r="D33" s="25" t="s">
        <v>152</v>
      </c>
      <c r="E33" s="26">
        <v>5.62</v>
      </c>
      <c r="F33" s="26">
        <v>3.26</v>
      </c>
      <c r="G33" s="26">
        <v>5.85</v>
      </c>
      <c r="H33" s="28">
        <v>10</v>
      </c>
      <c r="I33" s="26">
        <v>4.91</v>
      </c>
      <c r="J33" s="26">
        <v>49.1</v>
      </c>
      <c r="K33" s="26">
        <v>589.20000000000005</v>
      </c>
      <c r="L33" s="26">
        <v>2946</v>
      </c>
    </row>
    <row r="34" spans="1:12" ht="49.5" thickTop="1" thickBot="1" x14ac:dyDescent="0.3">
      <c r="A34" s="19">
        <v>27</v>
      </c>
      <c r="B34" s="20" t="s">
        <v>277</v>
      </c>
      <c r="C34" s="20" t="s">
        <v>320</v>
      </c>
      <c r="D34" s="21" t="s">
        <v>152</v>
      </c>
      <c r="E34" s="22">
        <v>5.62</v>
      </c>
      <c r="F34" s="22">
        <v>3.26</v>
      </c>
      <c r="G34" s="22">
        <v>5.85</v>
      </c>
      <c r="H34" s="27">
        <v>10</v>
      </c>
      <c r="I34" s="22">
        <v>4.91</v>
      </c>
      <c r="J34" s="22">
        <v>49.1</v>
      </c>
      <c r="K34" s="22">
        <v>589.20000000000005</v>
      </c>
      <c r="L34" s="22">
        <v>2946</v>
      </c>
    </row>
    <row r="35" spans="1:12" ht="49.5" thickTop="1" thickBot="1" x14ac:dyDescent="0.3">
      <c r="A35" s="23">
        <v>28</v>
      </c>
      <c r="B35" s="24" t="s">
        <v>278</v>
      </c>
      <c r="C35" s="24" t="s">
        <v>321</v>
      </c>
      <c r="D35" s="25" t="s">
        <v>210</v>
      </c>
      <c r="E35" s="26">
        <v>7.32</v>
      </c>
      <c r="F35" s="26">
        <v>15.57</v>
      </c>
      <c r="G35" s="26">
        <v>22.9</v>
      </c>
      <c r="H35" s="28">
        <v>2</v>
      </c>
      <c r="I35" s="26">
        <v>15.26</v>
      </c>
      <c r="J35" s="26">
        <v>30.52</v>
      </c>
      <c r="K35" s="26">
        <v>366.24</v>
      </c>
      <c r="L35" s="26">
        <v>1831.2</v>
      </c>
    </row>
    <row r="36" spans="1:12" ht="37.5" thickTop="1" thickBot="1" x14ac:dyDescent="0.3">
      <c r="A36" s="19">
        <v>29</v>
      </c>
      <c r="B36" s="20" t="s">
        <v>279</v>
      </c>
      <c r="C36" s="20" t="s">
        <v>322</v>
      </c>
      <c r="D36" s="21" t="s">
        <v>131</v>
      </c>
      <c r="E36" s="22">
        <v>43.85</v>
      </c>
      <c r="F36" s="22">
        <v>45.9</v>
      </c>
      <c r="G36" s="22">
        <v>41.8</v>
      </c>
      <c r="H36" s="27">
        <v>2</v>
      </c>
      <c r="I36" s="22">
        <v>43.85</v>
      </c>
      <c r="J36" s="22">
        <v>87.7</v>
      </c>
      <c r="K36" s="22">
        <v>1052.4000000000001</v>
      </c>
      <c r="L36" s="22">
        <v>5262</v>
      </c>
    </row>
    <row r="37" spans="1:12" ht="37.5" thickTop="1" thickBot="1" x14ac:dyDescent="0.3">
      <c r="A37" s="23">
        <v>30</v>
      </c>
      <c r="B37" s="24" t="s">
        <v>280</v>
      </c>
      <c r="C37" s="24" t="s">
        <v>209</v>
      </c>
      <c r="D37" s="25" t="s">
        <v>281</v>
      </c>
      <c r="E37" s="26">
        <v>9.01</v>
      </c>
      <c r="F37" s="26">
        <v>5.51</v>
      </c>
      <c r="G37" s="26">
        <v>8.69</v>
      </c>
      <c r="H37" s="28">
        <v>3</v>
      </c>
      <c r="I37" s="26">
        <v>7.74</v>
      </c>
      <c r="J37" s="26">
        <v>23.22</v>
      </c>
      <c r="K37" s="26">
        <v>278.64</v>
      </c>
      <c r="L37" s="26">
        <v>1393.2</v>
      </c>
    </row>
    <row r="38" spans="1:12" ht="49.5" thickTop="1" thickBot="1" x14ac:dyDescent="0.3">
      <c r="A38" s="19">
        <v>31</v>
      </c>
      <c r="B38" s="20" t="s">
        <v>282</v>
      </c>
      <c r="C38" s="20" t="s">
        <v>323</v>
      </c>
      <c r="D38" s="21" t="s">
        <v>196</v>
      </c>
      <c r="E38" s="22">
        <v>20.39</v>
      </c>
      <c r="F38" s="22">
        <v>12.99</v>
      </c>
      <c r="G38" s="22">
        <v>17.79</v>
      </c>
      <c r="H38" s="27">
        <v>25</v>
      </c>
      <c r="I38" s="22">
        <v>17.059999999999999</v>
      </c>
      <c r="J38" s="22">
        <v>426.5</v>
      </c>
      <c r="K38" s="22">
        <v>5118</v>
      </c>
      <c r="L38" s="22">
        <v>25590</v>
      </c>
    </row>
    <row r="39" spans="1:12" ht="49.5" thickTop="1" thickBot="1" x14ac:dyDescent="0.3">
      <c r="A39" s="23">
        <v>32</v>
      </c>
      <c r="B39" s="24" t="s">
        <v>283</v>
      </c>
      <c r="C39" s="24" t="s">
        <v>324</v>
      </c>
      <c r="D39" s="25" t="s">
        <v>284</v>
      </c>
      <c r="E39" s="26">
        <v>117.1</v>
      </c>
      <c r="F39" s="26">
        <v>92.21</v>
      </c>
      <c r="G39" s="26">
        <v>144.94999999999999</v>
      </c>
      <c r="H39" s="28">
        <v>2</v>
      </c>
      <c r="I39" s="26">
        <v>118.09</v>
      </c>
      <c r="J39" s="26">
        <v>236.18</v>
      </c>
      <c r="K39" s="26">
        <v>2834.16</v>
      </c>
      <c r="L39" s="26">
        <v>14170.8</v>
      </c>
    </row>
    <row r="40" spans="1:12" ht="61.5" thickTop="1" thickBot="1" x14ac:dyDescent="0.3">
      <c r="A40" s="19">
        <v>33</v>
      </c>
      <c r="B40" s="20" t="s">
        <v>285</v>
      </c>
      <c r="C40" s="20" t="s">
        <v>325</v>
      </c>
      <c r="D40" s="21" t="s">
        <v>284</v>
      </c>
      <c r="E40" s="22">
        <v>14.77</v>
      </c>
      <c r="F40" s="22">
        <v>36.619999999999997</v>
      </c>
      <c r="G40" s="22">
        <v>37.06</v>
      </c>
      <c r="H40" s="27">
        <v>50</v>
      </c>
      <c r="I40" s="22">
        <v>29.48</v>
      </c>
      <c r="J40" s="22">
        <v>1474</v>
      </c>
      <c r="K40" s="22">
        <v>17688</v>
      </c>
      <c r="L40" s="22">
        <v>88440</v>
      </c>
    </row>
    <row r="41" spans="1:12" ht="37.5" thickTop="1" thickBot="1" x14ac:dyDescent="0.3">
      <c r="A41" s="23">
        <v>34</v>
      </c>
      <c r="B41" s="24" t="s">
        <v>286</v>
      </c>
      <c r="C41" s="24" t="s">
        <v>326</v>
      </c>
      <c r="D41" s="25" t="s">
        <v>131</v>
      </c>
      <c r="E41" s="26">
        <v>21.36</v>
      </c>
      <c r="F41" s="26">
        <v>41.4</v>
      </c>
      <c r="G41" s="26">
        <v>42.74</v>
      </c>
      <c r="H41" s="28">
        <v>4</v>
      </c>
      <c r="I41" s="26">
        <v>35.17</v>
      </c>
      <c r="J41" s="26">
        <v>140.68</v>
      </c>
      <c r="K41" s="26">
        <v>1688.16</v>
      </c>
      <c r="L41" s="26">
        <v>8440.7999999999993</v>
      </c>
    </row>
    <row r="42" spans="1:12" ht="37.5" thickTop="1" thickBot="1" x14ac:dyDescent="0.3">
      <c r="A42" s="19">
        <v>35</v>
      </c>
      <c r="B42" s="20" t="s">
        <v>287</v>
      </c>
      <c r="C42" s="20" t="s">
        <v>326</v>
      </c>
      <c r="D42" s="21" t="s">
        <v>131</v>
      </c>
      <c r="E42" s="22">
        <v>30.5</v>
      </c>
      <c r="F42" s="22">
        <v>19.32</v>
      </c>
      <c r="G42" s="22">
        <v>42.5</v>
      </c>
      <c r="H42" s="27">
        <v>4</v>
      </c>
      <c r="I42" s="22">
        <v>30.77</v>
      </c>
      <c r="J42" s="22">
        <v>123.08</v>
      </c>
      <c r="K42" s="22">
        <v>1476.96</v>
      </c>
      <c r="L42" s="22">
        <v>7384.8</v>
      </c>
    </row>
    <row r="43" spans="1:12" ht="73.5" thickTop="1" thickBot="1" x14ac:dyDescent="0.3">
      <c r="A43" s="23">
        <v>36</v>
      </c>
      <c r="B43" s="24" t="s">
        <v>288</v>
      </c>
      <c r="C43" s="24" t="s">
        <v>327</v>
      </c>
      <c r="D43" s="25" t="s">
        <v>131</v>
      </c>
      <c r="E43" s="26">
        <v>103.62</v>
      </c>
      <c r="F43" s="26">
        <v>89.8</v>
      </c>
      <c r="G43" s="26">
        <v>74.959999999999994</v>
      </c>
      <c r="H43" s="28">
        <v>4</v>
      </c>
      <c r="I43" s="26">
        <v>89.46</v>
      </c>
      <c r="J43" s="26">
        <v>357.84</v>
      </c>
      <c r="K43" s="26">
        <v>4294.08</v>
      </c>
      <c r="L43" s="26">
        <v>21470.400000000001</v>
      </c>
    </row>
    <row r="44" spans="1:12" ht="37.5" thickTop="1" thickBot="1" x14ac:dyDescent="0.3">
      <c r="A44" s="19">
        <v>37</v>
      </c>
      <c r="B44" s="20" t="s">
        <v>289</v>
      </c>
      <c r="C44" s="20" t="s">
        <v>328</v>
      </c>
      <c r="D44" s="21" t="s">
        <v>196</v>
      </c>
      <c r="E44" s="22">
        <v>12.96</v>
      </c>
      <c r="F44" s="22">
        <v>8.14</v>
      </c>
      <c r="G44" s="22">
        <v>10.63</v>
      </c>
      <c r="H44" s="27">
        <v>2</v>
      </c>
      <c r="I44" s="22">
        <v>10.58</v>
      </c>
      <c r="J44" s="22">
        <v>21.16</v>
      </c>
      <c r="K44" s="22">
        <v>253.92</v>
      </c>
      <c r="L44" s="22">
        <v>1269.5999999999999</v>
      </c>
    </row>
    <row r="45" spans="1:12" ht="37.5" thickTop="1" thickBot="1" x14ac:dyDescent="0.3">
      <c r="A45" s="23">
        <v>38</v>
      </c>
      <c r="B45" s="24" t="s">
        <v>290</v>
      </c>
      <c r="C45" s="24" t="s">
        <v>329</v>
      </c>
      <c r="D45" s="25" t="s">
        <v>196</v>
      </c>
      <c r="E45" s="26">
        <v>16.93</v>
      </c>
      <c r="F45" s="26">
        <v>9.99</v>
      </c>
      <c r="G45" s="26">
        <v>5.0999999999999996</v>
      </c>
      <c r="H45" s="28">
        <v>6</v>
      </c>
      <c r="I45" s="26">
        <v>10.67</v>
      </c>
      <c r="J45" s="26">
        <v>64.02</v>
      </c>
      <c r="K45" s="26">
        <v>768.24</v>
      </c>
      <c r="L45" s="26">
        <v>3841.2</v>
      </c>
    </row>
    <row r="46" spans="1:12" ht="25.5" thickTop="1" thickBot="1" x14ac:dyDescent="0.3">
      <c r="A46" s="19">
        <v>39</v>
      </c>
      <c r="B46" s="20" t="s">
        <v>291</v>
      </c>
      <c r="C46" s="20" t="s">
        <v>330</v>
      </c>
      <c r="D46" s="21" t="s">
        <v>252</v>
      </c>
      <c r="E46" s="22">
        <v>12.01</v>
      </c>
      <c r="F46" s="22">
        <v>39.9</v>
      </c>
      <c r="G46" s="22">
        <v>7.7</v>
      </c>
      <c r="H46" s="27">
        <v>15</v>
      </c>
      <c r="I46" s="22">
        <v>19.87</v>
      </c>
      <c r="J46" s="22">
        <v>298.05</v>
      </c>
      <c r="K46" s="22">
        <v>3576.6</v>
      </c>
      <c r="L46" s="22">
        <v>17883</v>
      </c>
    </row>
    <row r="47" spans="1:12" ht="49.5" thickTop="1" thickBot="1" x14ac:dyDescent="0.3">
      <c r="A47" s="23">
        <v>40</v>
      </c>
      <c r="B47" s="24" t="s">
        <v>292</v>
      </c>
      <c r="C47" s="24" t="s">
        <v>331</v>
      </c>
      <c r="D47" s="25" t="s">
        <v>196</v>
      </c>
      <c r="E47" s="26">
        <v>66.760000000000005</v>
      </c>
      <c r="F47" s="26">
        <v>130.66999999999999</v>
      </c>
      <c r="G47" s="26">
        <v>82.01</v>
      </c>
      <c r="H47" s="28">
        <v>2</v>
      </c>
      <c r="I47" s="26">
        <v>93.15</v>
      </c>
      <c r="J47" s="26">
        <v>186.3</v>
      </c>
      <c r="K47" s="26">
        <v>2235.6</v>
      </c>
      <c r="L47" s="26">
        <v>11178</v>
      </c>
    </row>
    <row r="48" spans="1:12" ht="49.5" thickTop="1" thickBot="1" x14ac:dyDescent="0.3">
      <c r="A48" s="19">
        <v>41</v>
      </c>
      <c r="B48" s="20" t="s">
        <v>293</v>
      </c>
      <c r="C48" s="20" t="s">
        <v>331</v>
      </c>
      <c r="D48" s="21" t="s">
        <v>196</v>
      </c>
      <c r="E48" s="22">
        <v>34.72</v>
      </c>
      <c r="F48" s="22">
        <v>66.95</v>
      </c>
      <c r="G48" s="22">
        <v>76.75</v>
      </c>
      <c r="H48" s="27">
        <v>4</v>
      </c>
      <c r="I48" s="22">
        <v>59.47</v>
      </c>
      <c r="J48" s="22">
        <v>237.88</v>
      </c>
      <c r="K48" s="22">
        <v>2854.56</v>
      </c>
      <c r="L48" s="22">
        <v>14272.8</v>
      </c>
    </row>
    <row r="49" spans="1:12" ht="49.5" thickTop="1" thickBot="1" x14ac:dyDescent="0.3">
      <c r="A49" s="23">
        <v>42</v>
      </c>
      <c r="B49" s="24" t="s">
        <v>294</v>
      </c>
      <c r="C49" s="24" t="s">
        <v>331</v>
      </c>
      <c r="D49" s="25" t="s">
        <v>196</v>
      </c>
      <c r="E49" s="26">
        <v>15.77</v>
      </c>
      <c r="F49" s="26">
        <v>48.13</v>
      </c>
      <c r="G49" s="26">
        <v>52.43</v>
      </c>
      <c r="H49" s="28">
        <v>2</v>
      </c>
      <c r="I49" s="26">
        <v>38.78</v>
      </c>
      <c r="J49" s="26">
        <v>77.56</v>
      </c>
      <c r="K49" s="26">
        <v>930.72</v>
      </c>
      <c r="L49" s="26">
        <v>4653.6000000000004</v>
      </c>
    </row>
    <row r="50" spans="1:12" ht="37.5" thickTop="1" thickBot="1" x14ac:dyDescent="0.3">
      <c r="A50" s="19">
        <v>43</v>
      </c>
      <c r="B50" s="20" t="s">
        <v>295</v>
      </c>
      <c r="C50" s="20" t="s">
        <v>317</v>
      </c>
      <c r="D50" s="21" t="s">
        <v>262</v>
      </c>
      <c r="E50" s="22">
        <v>13.41</v>
      </c>
      <c r="F50" s="22">
        <v>13.16</v>
      </c>
      <c r="G50" s="22">
        <v>15.2</v>
      </c>
      <c r="H50" s="27">
        <v>5</v>
      </c>
      <c r="I50" s="22">
        <v>13.92</v>
      </c>
      <c r="J50" s="22">
        <v>69.599999999999994</v>
      </c>
      <c r="K50" s="22">
        <v>835.2</v>
      </c>
      <c r="L50" s="22">
        <v>4176</v>
      </c>
    </row>
    <row r="51" spans="1:12" ht="37.5" thickTop="1" thickBot="1" x14ac:dyDescent="0.3">
      <c r="A51" s="23">
        <v>44</v>
      </c>
      <c r="B51" s="24" t="s">
        <v>296</v>
      </c>
      <c r="C51" s="24" t="s">
        <v>332</v>
      </c>
      <c r="D51" s="25" t="s">
        <v>196</v>
      </c>
      <c r="E51" s="26">
        <v>39</v>
      </c>
      <c r="F51" s="26">
        <v>31.58</v>
      </c>
      <c r="G51" s="26">
        <v>53.1</v>
      </c>
      <c r="H51" s="28">
        <v>5</v>
      </c>
      <c r="I51" s="26">
        <v>41.23</v>
      </c>
      <c r="J51" s="26">
        <v>206.15</v>
      </c>
      <c r="K51" s="26">
        <v>2473.8000000000002</v>
      </c>
      <c r="L51" s="26">
        <v>12369</v>
      </c>
    </row>
    <row r="52" spans="1:12" ht="37.5" thickTop="1" thickBot="1" x14ac:dyDescent="0.3">
      <c r="A52" s="19">
        <v>45</v>
      </c>
      <c r="B52" s="20" t="s">
        <v>297</v>
      </c>
      <c r="C52" s="20" t="s">
        <v>333</v>
      </c>
      <c r="D52" s="21" t="s">
        <v>131</v>
      </c>
      <c r="E52" s="22">
        <v>11.41</v>
      </c>
      <c r="F52" s="22">
        <v>24.04</v>
      </c>
      <c r="G52" s="22">
        <v>17.59</v>
      </c>
      <c r="H52" s="27">
        <v>2</v>
      </c>
      <c r="I52" s="22">
        <v>17.68</v>
      </c>
      <c r="J52" s="22">
        <v>35.36</v>
      </c>
      <c r="K52" s="22">
        <v>424.32</v>
      </c>
      <c r="L52" s="22">
        <v>2121.6</v>
      </c>
    </row>
    <row r="53" spans="1:12" ht="37.5" thickTop="1" thickBot="1" x14ac:dyDescent="0.3">
      <c r="A53" s="23">
        <v>46</v>
      </c>
      <c r="B53" s="24" t="s">
        <v>298</v>
      </c>
      <c r="C53" s="24" t="s">
        <v>334</v>
      </c>
      <c r="D53" s="25" t="s">
        <v>131</v>
      </c>
      <c r="E53" s="26">
        <v>18.2</v>
      </c>
      <c r="F53" s="26">
        <v>11.9</v>
      </c>
      <c r="G53" s="26">
        <v>21.2</v>
      </c>
      <c r="H53" s="28">
        <v>4</v>
      </c>
      <c r="I53" s="26">
        <v>17.100000000000001</v>
      </c>
      <c r="J53" s="26">
        <v>68.400000000000006</v>
      </c>
      <c r="K53" s="26">
        <v>820.8</v>
      </c>
      <c r="L53" s="26">
        <v>4104</v>
      </c>
    </row>
    <row r="54" spans="1:12" ht="37.5" thickTop="1" thickBot="1" x14ac:dyDescent="0.3">
      <c r="A54" s="19">
        <v>47</v>
      </c>
      <c r="B54" s="20" t="s">
        <v>299</v>
      </c>
      <c r="C54" s="20" t="s">
        <v>334</v>
      </c>
      <c r="D54" s="21" t="s">
        <v>131</v>
      </c>
      <c r="E54" s="22">
        <v>24.44</v>
      </c>
      <c r="F54" s="22">
        <v>40.44</v>
      </c>
      <c r="G54" s="22">
        <v>46.9</v>
      </c>
      <c r="H54" s="27">
        <v>4</v>
      </c>
      <c r="I54" s="22">
        <v>37.26</v>
      </c>
      <c r="J54" s="22">
        <v>149.04</v>
      </c>
      <c r="K54" s="22">
        <v>1788.48</v>
      </c>
      <c r="L54" s="22">
        <v>8942.4</v>
      </c>
    </row>
    <row r="55" spans="1:12" ht="61.5" thickTop="1" thickBot="1" x14ac:dyDescent="0.3">
      <c r="A55" s="23">
        <v>48</v>
      </c>
      <c r="B55" s="24" t="s">
        <v>300</v>
      </c>
      <c r="C55" s="24" t="s">
        <v>335</v>
      </c>
      <c r="D55" s="25" t="s">
        <v>131</v>
      </c>
      <c r="E55" s="26">
        <v>20.46</v>
      </c>
      <c r="F55" s="26">
        <v>37.99</v>
      </c>
      <c r="G55" s="26">
        <v>73.03</v>
      </c>
      <c r="H55" s="28">
        <v>2</v>
      </c>
      <c r="I55" s="26">
        <v>43.83</v>
      </c>
      <c r="J55" s="26">
        <v>87.66</v>
      </c>
      <c r="K55" s="26">
        <v>1051.92</v>
      </c>
      <c r="L55" s="26">
        <v>5259.6</v>
      </c>
    </row>
    <row r="56" spans="1:12" ht="37.5" thickTop="1" thickBot="1" x14ac:dyDescent="0.3">
      <c r="A56" s="19">
        <v>49</v>
      </c>
      <c r="B56" s="20" t="s">
        <v>301</v>
      </c>
      <c r="C56" s="20" t="s">
        <v>336</v>
      </c>
      <c r="D56" s="21" t="s">
        <v>131</v>
      </c>
      <c r="E56" s="22">
        <v>8.32</v>
      </c>
      <c r="F56" s="22">
        <v>13.12</v>
      </c>
      <c r="G56" s="22">
        <v>12.9</v>
      </c>
      <c r="H56" s="27">
        <v>4</v>
      </c>
      <c r="I56" s="22">
        <v>11.45</v>
      </c>
      <c r="J56" s="22">
        <v>45.8</v>
      </c>
      <c r="K56" s="22">
        <v>549.6</v>
      </c>
      <c r="L56" s="22">
        <v>2748</v>
      </c>
    </row>
    <row r="57" spans="1:12" ht="36.75" customHeight="1" thickTop="1" thickBot="1" x14ac:dyDescent="0.3">
      <c r="A57" s="241" t="s">
        <v>219</v>
      </c>
      <c r="B57" s="241"/>
      <c r="C57" s="241"/>
      <c r="D57" s="241"/>
      <c r="E57" s="241"/>
      <c r="F57" s="241"/>
      <c r="G57" s="241"/>
      <c r="H57" s="241"/>
      <c r="I57" s="241"/>
      <c r="J57" s="121">
        <f>SUM(J8:J56)</f>
        <v>11917.81</v>
      </c>
      <c r="K57" s="121">
        <f>SUM(K8:K56)</f>
        <v>143013.72</v>
      </c>
      <c r="L57" s="121">
        <f>SUM(L8:L56)</f>
        <v>715068.6</v>
      </c>
    </row>
    <row r="58" spans="1:12" ht="16.5" thickTop="1" thickBot="1" x14ac:dyDescent="0.3">
      <c r="A58" s="150"/>
      <c r="B58" s="150"/>
      <c r="C58" s="150"/>
      <c r="D58" s="150"/>
      <c r="E58" s="150"/>
      <c r="F58" s="150"/>
      <c r="G58" s="150"/>
      <c r="H58" s="150"/>
      <c r="I58" s="150"/>
      <c r="J58" s="150"/>
      <c r="K58" s="150"/>
      <c r="L58" s="150"/>
    </row>
    <row r="59" spans="1:12" ht="16.5" thickTop="1" thickBot="1" x14ac:dyDescent="0.3">
      <c r="A59" s="234" t="s">
        <v>354</v>
      </c>
      <c r="B59" s="234"/>
      <c r="C59" s="234"/>
      <c r="D59" s="234"/>
      <c r="E59" s="234"/>
      <c r="F59" s="234"/>
      <c r="G59" s="234"/>
      <c r="H59" s="234"/>
      <c r="I59" s="234"/>
    </row>
    <row r="60" spans="1:12" ht="15.75" thickTop="1" x14ac:dyDescent="0.25"/>
  </sheetData>
  <mergeCells count="8">
    <mergeCell ref="A59:I59"/>
    <mergeCell ref="A58:L58"/>
    <mergeCell ref="A57:I57"/>
    <mergeCell ref="A1:L1"/>
    <mergeCell ref="A2:L2"/>
    <mergeCell ref="A3:L3"/>
    <mergeCell ref="A4:L4"/>
    <mergeCell ref="A5:L5"/>
  </mergeCells>
  <pageMargins left="0.511811024" right="0.511811024" top="0.78740157499999996" bottom="0.78740157499999996" header="0.31496062000000002" footer="0.31496062000000002"/>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view="pageBreakPreview" topLeftCell="A10" zoomScale="85" zoomScaleSheetLayoutView="85" workbookViewId="0">
      <selection activeCell="P32" sqref="P32"/>
    </sheetView>
  </sheetViews>
  <sheetFormatPr defaultRowHeight="15" x14ac:dyDescent="0.25"/>
  <cols>
    <col min="1" max="1" width="11.7109375" style="79" customWidth="1"/>
    <col min="2" max="2" width="14" style="79" customWidth="1"/>
    <col min="3" max="3" width="32" style="79" customWidth="1"/>
    <col min="4" max="4" width="17.7109375" style="79" customWidth="1"/>
    <col min="5" max="5" width="19.28515625" style="86" customWidth="1"/>
    <col min="6" max="6" width="16.85546875" style="86" customWidth="1"/>
    <col min="7" max="7" width="16.5703125" style="79" customWidth="1"/>
    <col min="8" max="8" width="14.28515625" style="79" customWidth="1"/>
    <col min="9" max="9" width="14.42578125" style="79" customWidth="1"/>
    <col min="10" max="10" width="10.42578125" style="79" bestFit="1" customWidth="1"/>
    <col min="11" max="16384" width="9.140625" style="79"/>
  </cols>
  <sheetData>
    <row r="1" spans="1:10" x14ac:dyDescent="0.25">
      <c r="A1" s="181"/>
      <c r="B1" s="181"/>
      <c r="C1" s="181"/>
      <c r="D1" s="181"/>
      <c r="E1" s="181"/>
      <c r="F1" s="181"/>
      <c r="G1" s="181"/>
      <c r="H1" s="181"/>
      <c r="I1" s="181"/>
    </row>
    <row r="2" spans="1:10" ht="20.25" x14ac:dyDescent="0.3">
      <c r="A2" s="179" t="s">
        <v>353</v>
      </c>
      <c r="B2" s="179"/>
      <c r="C2" s="179"/>
      <c r="D2" s="179"/>
      <c r="E2" s="179"/>
      <c r="F2" s="179"/>
      <c r="G2" s="179"/>
      <c r="H2" s="179"/>
      <c r="I2" s="179"/>
    </row>
    <row r="3" spans="1:10" ht="15.75" thickBot="1" x14ac:dyDescent="0.3">
      <c r="A3" s="182"/>
      <c r="B3" s="182"/>
      <c r="C3" s="182"/>
      <c r="D3" s="182"/>
      <c r="E3" s="182"/>
      <c r="F3" s="182"/>
      <c r="G3" s="182"/>
      <c r="H3" s="182"/>
      <c r="I3" s="182"/>
    </row>
    <row r="4" spans="1:10" s="83" customFormat="1" ht="58.5" thickTop="1" thickBot="1" x14ac:dyDescent="0.3">
      <c r="A4" s="81" t="s">
        <v>132</v>
      </c>
      <c r="B4" s="81" t="s">
        <v>117</v>
      </c>
      <c r="C4" s="81" t="s">
        <v>352</v>
      </c>
      <c r="D4" s="80" t="s">
        <v>355</v>
      </c>
      <c r="E4" s="81" t="s">
        <v>106</v>
      </c>
      <c r="F4" s="81" t="s">
        <v>107</v>
      </c>
      <c r="G4" s="81" t="s">
        <v>108</v>
      </c>
      <c r="H4" s="81" t="s">
        <v>124</v>
      </c>
      <c r="I4" s="82" t="s">
        <v>125</v>
      </c>
    </row>
    <row r="5" spans="1:10" ht="16.5" thickTop="1" thickBot="1" x14ac:dyDescent="0.3">
      <c r="A5" s="184">
        <v>1</v>
      </c>
      <c r="B5" s="124" t="s">
        <v>113</v>
      </c>
      <c r="C5" s="125" t="s">
        <v>126</v>
      </c>
      <c r="D5" s="84">
        <f>F16</f>
        <v>8.11</v>
      </c>
      <c r="E5" s="126">
        <v>1029.8699999999999</v>
      </c>
      <c r="F5" s="84">
        <f>ROUND(D5*E5,2)</f>
        <v>8352.25</v>
      </c>
      <c r="G5" s="84">
        <f>F5*12</f>
        <v>100227</v>
      </c>
      <c r="H5" s="137">
        <v>800</v>
      </c>
      <c r="I5" s="138">
        <f>E5/H5</f>
        <v>1.2869999999999999</v>
      </c>
    </row>
    <row r="6" spans="1:10" ht="16.5" thickTop="1" thickBot="1" x14ac:dyDescent="0.3">
      <c r="A6" s="184"/>
      <c r="B6" s="124" t="s">
        <v>114</v>
      </c>
      <c r="C6" s="125" t="s">
        <v>363</v>
      </c>
      <c r="D6" s="84">
        <f>F22</f>
        <v>8.11</v>
      </c>
      <c r="E6" s="126">
        <v>250</v>
      </c>
      <c r="F6" s="84">
        <f>ROUND(D6*E6,2)</f>
        <v>2027.5</v>
      </c>
      <c r="G6" s="84">
        <f t="shared" ref="G6:G8" si="0">F6*12</f>
        <v>24330</v>
      </c>
      <c r="H6" s="137">
        <v>800</v>
      </c>
      <c r="I6" s="138">
        <f>E6/H6</f>
        <v>0.313</v>
      </c>
    </row>
    <row r="7" spans="1:10" ht="16.5" thickTop="1" thickBot="1" x14ac:dyDescent="0.3">
      <c r="A7" s="184"/>
      <c r="B7" s="124" t="s">
        <v>115</v>
      </c>
      <c r="C7" s="125" t="s">
        <v>364</v>
      </c>
      <c r="D7" s="84">
        <f>F28</f>
        <v>25.94</v>
      </c>
      <c r="E7" s="126">
        <v>66.680000000000007</v>
      </c>
      <c r="F7" s="84">
        <f>ROUND(D7*E7,2)</f>
        <v>1729.68</v>
      </c>
      <c r="G7" s="84">
        <f t="shared" si="0"/>
        <v>20756.16</v>
      </c>
      <c r="H7" s="137">
        <v>250</v>
      </c>
      <c r="I7" s="138">
        <f>E7/H7</f>
        <v>0.26700000000000002</v>
      </c>
    </row>
    <row r="8" spans="1:10" ht="16.5" customHeight="1" thickTop="1" thickBot="1" x14ac:dyDescent="0.3">
      <c r="A8" s="184"/>
      <c r="B8" s="124" t="s">
        <v>116</v>
      </c>
      <c r="C8" s="125" t="s">
        <v>122</v>
      </c>
      <c r="D8" s="84">
        <f>I34</f>
        <v>1.83</v>
      </c>
      <c r="E8" s="126">
        <v>426.52</v>
      </c>
      <c r="F8" s="84">
        <f>ROUND(D8*E8,2)</f>
        <v>780.53</v>
      </c>
      <c r="G8" s="84">
        <f t="shared" si="0"/>
        <v>9366.36</v>
      </c>
      <c r="H8" s="137">
        <v>380</v>
      </c>
      <c r="I8" s="138">
        <f>E8/H8/12/2</f>
        <v>4.7E-2</v>
      </c>
    </row>
    <row r="9" spans="1:10" ht="16.5" thickTop="1" thickBot="1" x14ac:dyDescent="0.3">
      <c r="A9" s="184"/>
      <c r="B9" s="170" t="s">
        <v>93</v>
      </c>
      <c r="C9" s="170"/>
      <c r="D9" s="170"/>
      <c r="E9" s="141">
        <f>SUM(E5:E8)</f>
        <v>1773.07</v>
      </c>
      <c r="F9" s="142">
        <f>SUM(F5:F8)</f>
        <v>12889.96</v>
      </c>
      <c r="G9" s="142">
        <f>SUM(G5:G8)</f>
        <v>154679.51999999999</v>
      </c>
      <c r="H9" s="144" t="s">
        <v>365</v>
      </c>
      <c r="I9" s="143">
        <f>SUM(I5:I8)</f>
        <v>1.9139999999999999</v>
      </c>
      <c r="J9" s="85"/>
    </row>
    <row r="10" spans="1:10" ht="15.75" thickTop="1" x14ac:dyDescent="0.25">
      <c r="A10" s="183"/>
      <c r="B10" s="183"/>
      <c r="C10" s="183"/>
      <c r="D10" s="183"/>
      <c r="E10" s="183"/>
      <c r="F10" s="183"/>
      <c r="G10" s="183"/>
      <c r="H10" s="183"/>
      <c r="I10" s="183"/>
    </row>
    <row r="11" spans="1:10" ht="20.25" customHeight="1" x14ac:dyDescent="0.25">
      <c r="A11" s="180" t="s">
        <v>352</v>
      </c>
      <c r="B11" s="180"/>
      <c r="C11" s="180"/>
      <c r="D11" s="180"/>
      <c r="E11" s="180"/>
      <c r="F11" s="180"/>
      <c r="G11" s="180"/>
      <c r="H11" s="180"/>
      <c r="I11" s="180"/>
    </row>
    <row r="12" spans="1:10" ht="15" customHeight="1" thickBot="1" x14ac:dyDescent="0.3">
      <c r="A12" s="180"/>
      <c r="B12" s="180"/>
      <c r="C12" s="180"/>
      <c r="D12" s="180"/>
      <c r="E12" s="180"/>
      <c r="F12" s="180"/>
      <c r="G12" s="180"/>
      <c r="H12" s="180"/>
      <c r="I12" s="180"/>
    </row>
    <row r="13" spans="1:10" ht="15" customHeight="1" thickTop="1" thickBot="1" x14ac:dyDescent="0.3">
      <c r="A13" s="175"/>
      <c r="B13" s="171" t="s">
        <v>142</v>
      </c>
      <c r="C13" s="172"/>
      <c r="D13" s="172"/>
      <c r="E13" s="172"/>
      <c r="F13" s="173"/>
      <c r="G13" s="191"/>
      <c r="H13" s="192"/>
      <c r="I13" s="192"/>
    </row>
    <row r="14" spans="1:10" ht="58.5" thickTop="1" thickBot="1" x14ac:dyDescent="0.3">
      <c r="A14" s="175"/>
      <c r="B14" s="81" t="s">
        <v>117</v>
      </c>
      <c r="C14" s="81" t="s">
        <v>109</v>
      </c>
      <c r="D14" s="80" t="s">
        <v>356</v>
      </c>
      <c r="E14" s="80" t="s">
        <v>357</v>
      </c>
      <c r="F14" s="80" t="s">
        <v>358</v>
      </c>
      <c r="G14" s="191"/>
      <c r="H14" s="192"/>
      <c r="I14" s="192"/>
    </row>
    <row r="15" spans="1:10" ht="16.5" thickTop="1" thickBot="1" x14ac:dyDescent="0.3">
      <c r="A15" s="175"/>
      <c r="B15" s="186" t="s">
        <v>113</v>
      </c>
      <c r="C15" s="127" t="s">
        <v>111</v>
      </c>
      <c r="D15" s="134" t="s">
        <v>123</v>
      </c>
      <c r="E15" s="128">
        <f>'Resumo Geral'!F10</f>
        <v>6485.13</v>
      </c>
      <c r="F15" s="129">
        <f>(1/800)*E15</f>
        <v>8.11</v>
      </c>
      <c r="G15" s="191"/>
      <c r="H15" s="192"/>
      <c r="I15" s="192"/>
    </row>
    <row r="16" spans="1:10" ht="16.5" thickTop="1" thickBot="1" x14ac:dyDescent="0.3">
      <c r="A16" s="175"/>
      <c r="B16" s="187"/>
      <c r="C16" s="167" t="s">
        <v>93</v>
      </c>
      <c r="D16" s="168"/>
      <c r="E16" s="169"/>
      <c r="F16" s="130">
        <f>SUM(F15:F15)</f>
        <v>8.11</v>
      </c>
      <c r="G16" s="191"/>
      <c r="H16" s="192"/>
      <c r="I16" s="192"/>
    </row>
    <row r="17" spans="1:9" ht="15.75" thickTop="1" x14ac:dyDescent="0.25">
      <c r="A17" s="174"/>
      <c r="B17" s="174"/>
      <c r="C17" s="174"/>
      <c r="D17" s="174"/>
      <c r="E17" s="174"/>
      <c r="F17" s="174"/>
      <c r="G17" s="174"/>
      <c r="H17" s="174"/>
      <c r="I17" s="174"/>
    </row>
    <row r="18" spans="1:9" ht="15.75" thickBot="1" x14ac:dyDescent="0.3">
      <c r="A18" s="174"/>
      <c r="B18" s="174"/>
      <c r="C18" s="174"/>
      <c r="D18" s="174"/>
      <c r="E18" s="174"/>
      <c r="F18" s="174"/>
      <c r="G18" s="174"/>
      <c r="H18" s="174"/>
      <c r="I18" s="174"/>
    </row>
    <row r="19" spans="1:9" ht="16.5" thickTop="1" thickBot="1" x14ac:dyDescent="0.3">
      <c r="A19" s="175"/>
      <c r="B19" s="176" t="s">
        <v>127</v>
      </c>
      <c r="C19" s="177"/>
      <c r="D19" s="177"/>
      <c r="E19" s="177"/>
      <c r="F19" s="178"/>
      <c r="G19" s="191"/>
      <c r="H19" s="185"/>
      <c r="I19" s="185"/>
    </row>
    <row r="20" spans="1:9" ht="58.5" thickTop="1" thickBot="1" x14ac:dyDescent="0.3">
      <c r="A20" s="175"/>
      <c r="B20" s="81" t="s">
        <v>117</v>
      </c>
      <c r="C20" s="81" t="s">
        <v>109</v>
      </c>
      <c r="D20" s="80" t="s">
        <v>356</v>
      </c>
      <c r="E20" s="80" t="s">
        <v>357</v>
      </c>
      <c r="F20" s="80" t="s">
        <v>358</v>
      </c>
      <c r="G20" s="191"/>
      <c r="H20" s="185"/>
      <c r="I20" s="185"/>
    </row>
    <row r="21" spans="1:9" ht="16.5" thickTop="1" thickBot="1" x14ac:dyDescent="0.3">
      <c r="A21" s="175"/>
      <c r="B21" s="186" t="s">
        <v>114</v>
      </c>
      <c r="C21" s="127" t="s">
        <v>111</v>
      </c>
      <c r="D21" s="134" t="s">
        <v>123</v>
      </c>
      <c r="E21" s="128">
        <f>'Resumo Geral'!F10</f>
        <v>6485.13</v>
      </c>
      <c r="F21" s="131">
        <f>(1/800)*E21</f>
        <v>8.11</v>
      </c>
      <c r="G21" s="191"/>
      <c r="H21" s="185"/>
      <c r="I21" s="185"/>
    </row>
    <row r="22" spans="1:9" ht="16.5" thickTop="1" thickBot="1" x14ac:dyDescent="0.3">
      <c r="A22" s="175"/>
      <c r="B22" s="187"/>
      <c r="C22" s="167" t="s">
        <v>93</v>
      </c>
      <c r="D22" s="168"/>
      <c r="E22" s="169"/>
      <c r="F22" s="130">
        <f>SUM(F21:F21)</f>
        <v>8.11</v>
      </c>
      <c r="G22" s="191"/>
      <c r="H22" s="185"/>
      <c r="I22" s="185"/>
    </row>
    <row r="23" spans="1:9" ht="15.75" thickTop="1" x14ac:dyDescent="0.25">
      <c r="A23" s="174"/>
      <c r="B23" s="174"/>
      <c r="C23" s="174"/>
      <c r="D23" s="174"/>
      <c r="E23" s="174"/>
      <c r="F23" s="174"/>
      <c r="G23" s="174"/>
      <c r="H23" s="174"/>
      <c r="I23" s="174"/>
    </row>
    <row r="24" spans="1:9" ht="15.75" thickBot="1" x14ac:dyDescent="0.3">
      <c r="A24" s="174"/>
      <c r="B24" s="174"/>
      <c r="C24" s="174"/>
      <c r="D24" s="174"/>
      <c r="E24" s="174"/>
      <c r="F24" s="174"/>
      <c r="G24" s="174"/>
      <c r="H24" s="174"/>
      <c r="I24" s="174"/>
    </row>
    <row r="25" spans="1:9" ht="16.5" thickTop="1" thickBot="1" x14ac:dyDescent="0.3">
      <c r="A25" s="175"/>
      <c r="B25" s="176" t="s">
        <v>128</v>
      </c>
      <c r="C25" s="177"/>
      <c r="D25" s="177"/>
      <c r="E25" s="177"/>
      <c r="F25" s="178"/>
      <c r="G25" s="191"/>
      <c r="H25" s="185"/>
      <c r="I25" s="185"/>
    </row>
    <row r="26" spans="1:9" ht="58.5" thickTop="1" thickBot="1" x14ac:dyDescent="0.3">
      <c r="A26" s="175"/>
      <c r="B26" s="81" t="s">
        <v>117</v>
      </c>
      <c r="C26" s="81" t="s">
        <v>109</v>
      </c>
      <c r="D26" s="80" t="s">
        <v>356</v>
      </c>
      <c r="E26" s="80" t="s">
        <v>357</v>
      </c>
      <c r="F26" s="80" t="s">
        <v>358</v>
      </c>
      <c r="G26" s="191"/>
      <c r="H26" s="185"/>
      <c r="I26" s="185"/>
    </row>
    <row r="27" spans="1:9" ht="16.5" thickTop="1" thickBot="1" x14ac:dyDescent="0.3">
      <c r="A27" s="175"/>
      <c r="B27" s="186" t="s">
        <v>115</v>
      </c>
      <c r="C27" s="127" t="s">
        <v>111</v>
      </c>
      <c r="D27" s="134" t="s">
        <v>143</v>
      </c>
      <c r="E27" s="128">
        <f>'Resumo Geral'!F10</f>
        <v>6485.13</v>
      </c>
      <c r="F27" s="131">
        <f>(1/250)*E27</f>
        <v>25.94</v>
      </c>
      <c r="G27" s="191"/>
      <c r="H27" s="185"/>
      <c r="I27" s="185"/>
    </row>
    <row r="28" spans="1:9" ht="16.5" thickTop="1" thickBot="1" x14ac:dyDescent="0.3">
      <c r="A28" s="175"/>
      <c r="B28" s="187"/>
      <c r="C28" s="167" t="s">
        <v>93</v>
      </c>
      <c r="D28" s="168"/>
      <c r="E28" s="169"/>
      <c r="F28" s="130">
        <f>SUM(F27:F27)</f>
        <v>25.94</v>
      </c>
      <c r="G28" s="191"/>
      <c r="H28" s="185"/>
      <c r="I28" s="185"/>
    </row>
    <row r="29" spans="1:9" ht="15.75" thickTop="1" x14ac:dyDescent="0.25">
      <c r="A29" s="174"/>
      <c r="B29" s="174"/>
      <c r="C29" s="174"/>
      <c r="D29" s="174"/>
      <c r="E29" s="174"/>
      <c r="F29" s="174"/>
      <c r="G29" s="174"/>
      <c r="H29" s="174"/>
      <c r="I29" s="174"/>
    </row>
    <row r="30" spans="1:9" ht="15.75" thickBot="1" x14ac:dyDescent="0.3">
      <c r="A30" s="174"/>
      <c r="B30" s="174"/>
      <c r="C30" s="174"/>
      <c r="D30" s="174"/>
      <c r="E30" s="174"/>
      <c r="F30" s="174"/>
      <c r="G30" s="174"/>
      <c r="H30" s="174"/>
      <c r="I30" s="174"/>
    </row>
    <row r="31" spans="1:9" ht="16.5" thickTop="1" thickBot="1" x14ac:dyDescent="0.3">
      <c r="A31" s="175"/>
      <c r="B31" s="188" t="s">
        <v>122</v>
      </c>
      <c r="C31" s="188"/>
      <c r="D31" s="188"/>
      <c r="E31" s="188"/>
      <c r="F31" s="188"/>
      <c r="G31" s="188"/>
      <c r="H31" s="188"/>
      <c r="I31" s="188"/>
    </row>
    <row r="32" spans="1:9" ht="72.75" thickTop="1" thickBot="1" x14ac:dyDescent="0.3">
      <c r="A32" s="175"/>
      <c r="B32" s="81" t="s">
        <v>117</v>
      </c>
      <c r="C32" s="81" t="s">
        <v>109</v>
      </c>
      <c r="D32" s="80" t="s">
        <v>356</v>
      </c>
      <c r="E32" s="132" t="s">
        <v>359</v>
      </c>
      <c r="F32" s="132" t="s">
        <v>360</v>
      </c>
      <c r="G32" s="81" t="s">
        <v>110</v>
      </c>
      <c r="H32" s="81" t="s">
        <v>112</v>
      </c>
      <c r="I32" s="80" t="s">
        <v>361</v>
      </c>
    </row>
    <row r="33" spans="1:9" ht="16.5" thickTop="1" thickBot="1" x14ac:dyDescent="0.3">
      <c r="A33" s="175"/>
      <c r="B33" s="189" t="s">
        <v>116</v>
      </c>
      <c r="C33" s="133" t="s">
        <v>111</v>
      </c>
      <c r="D33" s="134" t="s">
        <v>362</v>
      </c>
      <c r="E33" s="135">
        <v>16</v>
      </c>
      <c r="F33" s="134">
        <f>1/188.76</f>
        <v>5.2977325704598403E-3</v>
      </c>
      <c r="G33" s="136">
        <f>1/300*E33*F33</f>
        <v>2.82546E-4</v>
      </c>
      <c r="H33" s="128">
        <f>'Resumo Geral'!F10</f>
        <v>6485.13</v>
      </c>
      <c r="I33" s="139">
        <f>H33*G33</f>
        <v>1.83</v>
      </c>
    </row>
    <row r="34" spans="1:9" ht="16.5" thickTop="1" thickBot="1" x14ac:dyDescent="0.3">
      <c r="A34" s="175"/>
      <c r="B34" s="189"/>
      <c r="C34" s="190" t="s">
        <v>93</v>
      </c>
      <c r="D34" s="190"/>
      <c r="E34" s="190"/>
      <c r="F34" s="190"/>
      <c r="G34" s="190"/>
      <c r="H34" s="190"/>
      <c r="I34" s="140">
        <f>SUM(I33)</f>
        <v>1.83</v>
      </c>
    </row>
    <row r="35" spans="1:9" ht="15.75" thickTop="1" x14ac:dyDescent="0.25">
      <c r="A35" s="185"/>
      <c r="B35" s="185"/>
      <c r="C35" s="185"/>
      <c r="D35" s="185"/>
      <c r="E35" s="185"/>
      <c r="F35" s="185"/>
      <c r="G35" s="185"/>
      <c r="H35" s="185"/>
      <c r="I35" s="185"/>
    </row>
  </sheetData>
  <mergeCells count="31">
    <mergeCell ref="A35:I35"/>
    <mergeCell ref="B15:B16"/>
    <mergeCell ref="B21:B22"/>
    <mergeCell ref="B27:B28"/>
    <mergeCell ref="B31:I31"/>
    <mergeCell ref="B33:B34"/>
    <mergeCell ref="C34:H34"/>
    <mergeCell ref="A17:I18"/>
    <mergeCell ref="A13:A16"/>
    <mergeCell ref="G13:I16"/>
    <mergeCell ref="G19:I22"/>
    <mergeCell ref="B25:F25"/>
    <mergeCell ref="A19:A22"/>
    <mergeCell ref="A23:I24"/>
    <mergeCell ref="A25:A28"/>
    <mergeCell ref="G25:I28"/>
    <mergeCell ref="A1:I1"/>
    <mergeCell ref="A3:I3"/>
    <mergeCell ref="A12:I12"/>
    <mergeCell ref="A10:I10"/>
    <mergeCell ref="A5:A9"/>
    <mergeCell ref="A31:A34"/>
    <mergeCell ref="B19:F19"/>
    <mergeCell ref="C22:E22"/>
    <mergeCell ref="A2:I2"/>
    <mergeCell ref="A11:I11"/>
    <mergeCell ref="C16:E16"/>
    <mergeCell ref="B9:D9"/>
    <mergeCell ref="B13:F13"/>
    <mergeCell ref="A29:I30"/>
    <mergeCell ref="C28:E28"/>
  </mergeCells>
  <printOptions horizontalCentered="1"/>
  <pageMargins left="0.51181102362204722" right="0.51181102362204722" top="1.3779527559055118" bottom="0.78740157480314965" header="0.31496062992125984" footer="0.31496062992125984"/>
  <pageSetup paperSize="9" scale="58" orientation="portrait"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DD72-D329-400E-834A-7CC7D5170F50}">
  <dimension ref="A1:G122"/>
  <sheetViews>
    <sheetView view="pageBreakPreview" topLeftCell="A34" zoomScaleSheetLayoutView="100" workbookViewId="0">
      <selection activeCell="L25" sqref="L25"/>
    </sheetView>
  </sheetViews>
  <sheetFormatPr defaultRowHeight="15" x14ac:dyDescent="0.25"/>
  <cols>
    <col min="1" max="4" width="9.140625" style="87"/>
    <col min="5" max="5" width="31.42578125" style="87" customWidth="1"/>
    <col min="6" max="6" width="15" style="87" customWidth="1"/>
    <col min="7" max="7" width="24.42578125" style="87" customWidth="1"/>
    <col min="8" max="16384" width="9.140625" style="87"/>
  </cols>
  <sheetData>
    <row r="1" spans="1:7" ht="18.75" x14ac:dyDescent="0.3">
      <c r="A1" s="197" t="s">
        <v>175</v>
      </c>
      <c r="B1" s="197"/>
      <c r="C1" s="197"/>
      <c r="D1" s="197"/>
      <c r="E1" s="197"/>
      <c r="F1" s="197"/>
      <c r="G1" s="197"/>
    </row>
    <row r="2" spans="1:7" ht="18.75" x14ac:dyDescent="0.3">
      <c r="A2" s="197"/>
      <c r="B2" s="197"/>
      <c r="C2" s="197"/>
      <c r="D2" s="197"/>
      <c r="E2" s="197"/>
      <c r="F2" s="197"/>
      <c r="G2" s="197"/>
    </row>
    <row r="3" spans="1:7" x14ac:dyDescent="0.25">
      <c r="A3" s="198" t="s">
        <v>145</v>
      </c>
      <c r="B3" s="198"/>
      <c r="C3" s="198"/>
      <c r="D3" s="198"/>
      <c r="E3" s="198"/>
      <c r="F3" s="198"/>
      <c r="G3" s="198"/>
    </row>
    <row r="4" spans="1:7" x14ac:dyDescent="0.25">
      <c r="A4" s="199" t="s">
        <v>170</v>
      </c>
      <c r="B4" s="199"/>
      <c r="C4" s="199"/>
      <c r="D4" s="199"/>
      <c r="E4" s="199"/>
      <c r="F4" s="199"/>
      <c r="G4" s="199"/>
    </row>
    <row r="5" spans="1:7" ht="15" customHeight="1" x14ac:dyDescent="0.25">
      <c r="A5" s="199" t="s">
        <v>171</v>
      </c>
      <c r="B5" s="199"/>
      <c r="C5" s="199"/>
      <c r="D5" s="199"/>
      <c r="E5" s="199"/>
      <c r="F5" s="199"/>
      <c r="G5" s="199"/>
    </row>
    <row r="6" spans="1:7" ht="15" customHeight="1" x14ac:dyDescent="0.25">
      <c r="A6" s="200"/>
      <c r="B6" s="200"/>
      <c r="C6" s="200"/>
      <c r="D6" s="200"/>
      <c r="E6" s="200"/>
      <c r="F6" s="200"/>
      <c r="G6" s="200"/>
    </row>
    <row r="7" spans="1:7" ht="15.75" x14ac:dyDescent="0.25">
      <c r="A7" s="193" t="s">
        <v>176</v>
      </c>
      <c r="B7" s="193"/>
      <c r="C7" s="193"/>
      <c r="D7" s="193"/>
      <c r="E7" s="193"/>
      <c r="F7" s="193"/>
      <c r="G7" s="193"/>
    </row>
    <row r="8" spans="1:7" ht="18.75" x14ac:dyDescent="0.3">
      <c r="A8" s="194"/>
      <c r="B8" s="194"/>
      <c r="C8" s="194"/>
      <c r="D8" s="194"/>
      <c r="E8" s="194"/>
      <c r="F8" s="194"/>
      <c r="G8" s="194"/>
    </row>
    <row r="9" spans="1:7" ht="15.75" x14ac:dyDescent="0.25">
      <c r="A9" s="195" t="s">
        <v>177</v>
      </c>
      <c r="B9" s="195"/>
      <c r="C9" s="195"/>
      <c r="D9" s="195"/>
      <c r="E9" s="195"/>
      <c r="F9" s="195"/>
      <c r="G9" s="195"/>
    </row>
    <row r="10" spans="1:7" x14ac:dyDescent="0.25">
      <c r="A10" s="196" t="s">
        <v>0</v>
      </c>
      <c r="B10" s="196"/>
      <c r="C10" s="196"/>
      <c r="D10" s="196"/>
      <c r="E10" s="196"/>
      <c r="F10" s="196"/>
      <c r="G10" s="88">
        <f ca="1">TODAY()</f>
        <v>45876</v>
      </c>
    </row>
    <row r="11" spans="1:7" x14ac:dyDescent="0.25">
      <c r="A11" s="196" t="s">
        <v>1</v>
      </c>
      <c r="B11" s="196"/>
      <c r="C11" s="196"/>
      <c r="D11" s="196"/>
      <c r="E11" s="196"/>
      <c r="F11" s="196"/>
      <c r="G11" s="89" t="s">
        <v>94</v>
      </c>
    </row>
    <row r="12" spans="1:7" x14ac:dyDescent="0.25">
      <c r="A12" s="196" t="s">
        <v>2</v>
      </c>
      <c r="B12" s="196"/>
      <c r="C12" s="196"/>
      <c r="D12" s="196"/>
      <c r="E12" s="196"/>
      <c r="F12" s="196"/>
      <c r="G12" s="90">
        <v>2025</v>
      </c>
    </row>
    <row r="13" spans="1:7" x14ac:dyDescent="0.25">
      <c r="A13" s="196" t="s">
        <v>3</v>
      </c>
      <c r="B13" s="196"/>
      <c r="C13" s="196"/>
      <c r="D13" s="196"/>
      <c r="E13" s="196"/>
      <c r="F13" s="196"/>
      <c r="G13" s="89" t="s">
        <v>172</v>
      </c>
    </row>
    <row r="14" spans="1:7" x14ac:dyDescent="0.25">
      <c r="A14" s="204"/>
      <c r="B14" s="204"/>
      <c r="C14" s="204"/>
      <c r="D14" s="204"/>
      <c r="E14" s="204"/>
      <c r="F14" s="204"/>
      <c r="G14" s="204"/>
    </row>
    <row r="15" spans="1:7" ht="15.75" x14ac:dyDescent="0.25">
      <c r="A15" s="205" t="s">
        <v>178</v>
      </c>
      <c r="B15" s="205"/>
      <c r="C15" s="205"/>
      <c r="D15" s="205"/>
      <c r="E15" s="205"/>
      <c r="F15" s="205"/>
      <c r="G15" s="205"/>
    </row>
    <row r="16" spans="1:7" x14ac:dyDescent="0.25">
      <c r="A16" s="91">
        <v>1</v>
      </c>
      <c r="B16" s="201" t="s">
        <v>4</v>
      </c>
      <c r="C16" s="201"/>
      <c r="D16" s="201"/>
      <c r="E16" s="201"/>
      <c r="F16" s="201"/>
      <c r="G16" s="92" t="s">
        <v>173</v>
      </c>
    </row>
    <row r="17" spans="1:7" x14ac:dyDescent="0.25">
      <c r="A17" s="93">
        <v>2</v>
      </c>
      <c r="B17" s="201" t="s">
        <v>5</v>
      </c>
      <c r="C17" s="201"/>
      <c r="D17" s="201"/>
      <c r="E17" s="201"/>
      <c r="F17" s="201"/>
      <c r="G17" s="94" t="s">
        <v>174</v>
      </c>
    </row>
    <row r="18" spans="1:7" x14ac:dyDescent="0.25">
      <c r="A18" s="93">
        <v>3</v>
      </c>
      <c r="B18" s="201" t="s">
        <v>6</v>
      </c>
      <c r="C18" s="201"/>
      <c r="D18" s="201"/>
      <c r="E18" s="201"/>
      <c r="F18" s="201"/>
      <c r="G18" s="92">
        <v>1802.16</v>
      </c>
    </row>
    <row r="19" spans="1:7" x14ac:dyDescent="0.25">
      <c r="A19" s="93">
        <v>4</v>
      </c>
      <c r="B19" s="201" t="s">
        <v>7</v>
      </c>
      <c r="C19" s="201"/>
      <c r="D19" s="201"/>
      <c r="E19" s="201"/>
      <c r="F19" s="201"/>
      <c r="G19" s="92" t="str">
        <f>G16</f>
        <v xml:space="preserve">Auxiliar Administrativo </v>
      </c>
    </row>
    <row r="20" spans="1:7" x14ac:dyDescent="0.25">
      <c r="A20" s="95">
        <v>5</v>
      </c>
      <c r="B20" s="201" t="s">
        <v>8</v>
      </c>
      <c r="C20" s="201"/>
      <c r="D20" s="201"/>
      <c r="E20" s="201"/>
      <c r="F20" s="201"/>
      <c r="G20" s="96">
        <v>45658</v>
      </c>
    </row>
    <row r="21" spans="1:7" ht="15.75" x14ac:dyDescent="0.25">
      <c r="A21" s="202"/>
      <c r="B21" s="202"/>
      <c r="C21" s="202"/>
      <c r="D21" s="202"/>
      <c r="E21" s="202"/>
      <c r="F21" s="202"/>
      <c r="G21" s="202"/>
    </row>
    <row r="22" spans="1:7" ht="15.75" x14ac:dyDescent="0.25">
      <c r="A22" s="193" t="s">
        <v>179</v>
      </c>
      <c r="B22" s="193"/>
      <c r="C22" s="193"/>
      <c r="D22" s="193"/>
      <c r="E22" s="193"/>
      <c r="F22" s="193"/>
      <c r="G22" s="193"/>
    </row>
    <row r="23" spans="1:7" x14ac:dyDescent="0.25">
      <c r="A23" s="97">
        <v>1</v>
      </c>
      <c r="B23" s="203" t="s">
        <v>10</v>
      </c>
      <c r="C23" s="203"/>
      <c r="D23" s="203"/>
      <c r="E23" s="203"/>
      <c r="F23" s="203" t="s">
        <v>11</v>
      </c>
      <c r="G23" s="203"/>
    </row>
    <row r="24" spans="1:7" x14ac:dyDescent="0.25">
      <c r="A24" s="93" t="s">
        <v>12</v>
      </c>
      <c r="B24" s="206" t="s">
        <v>13</v>
      </c>
      <c r="C24" s="206"/>
      <c r="D24" s="206"/>
      <c r="E24" s="206"/>
      <c r="F24" s="208">
        <f>G18</f>
        <v>1802.16</v>
      </c>
      <c r="G24" s="207"/>
    </row>
    <row r="25" spans="1:7" x14ac:dyDescent="0.25">
      <c r="A25" s="93" t="s">
        <v>14</v>
      </c>
      <c r="B25" s="206" t="s">
        <v>15</v>
      </c>
      <c r="C25" s="206"/>
      <c r="D25" s="206"/>
      <c r="E25" s="206"/>
      <c r="F25" s="207"/>
      <c r="G25" s="207"/>
    </row>
    <row r="26" spans="1:7" x14ac:dyDescent="0.25">
      <c r="A26" s="93" t="s">
        <v>16</v>
      </c>
      <c r="B26" s="206" t="s">
        <v>17</v>
      </c>
      <c r="C26" s="206"/>
      <c r="D26" s="206"/>
      <c r="E26" s="206"/>
      <c r="F26" s="207"/>
      <c r="G26" s="207"/>
    </row>
    <row r="27" spans="1:7" x14ac:dyDescent="0.25">
      <c r="A27" s="93" t="s">
        <v>18</v>
      </c>
      <c r="B27" s="206" t="s">
        <v>19</v>
      </c>
      <c r="C27" s="206"/>
      <c r="D27" s="206"/>
      <c r="E27" s="206"/>
      <c r="F27" s="207"/>
      <c r="G27" s="207"/>
    </row>
    <row r="28" spans="1:7" x14ac:dyDescent="0.25">
      <c r="A28" s="93" t="s">
        <v>20</v>
      </c>
      <c r="B28" s="206" t="s">
        <v>21</v>
      </c>
      <c r="C28" s="206"/>
      <c r="D28" s="206"/>
      <c r="E28" s="206"/>
      <c r="F28" s="207"/>
      <c r="G28" s="207"/>
    </row>
    <row r="29" spans="1:7" x14ac:dyDescent="0.25">
      <c r="A29" s="93" t="s">
        <v>22</v>
      </c>
      <c r="B29" s="206" t="s">
        <v>24</v>
      </c>
      <c r="C29" s="206"/>
      <c r="D29" s="206"/>
      <c r="E29" s="206"/>
      <c r="F29" s="207"/>
      <c r="G29" s="207"/>
    </row>
    <row r="30" spans="1:7" x14ac:dyDescent="0.25">
      <c r="A30" s="203" t="s">
        <v>25</v>
      </c>
      <c r="B30" s="203"/>
      <c r="C30" s="203"/>
      <c r="D30" s="203"/>
      <c r="E30" s="203"/>
      <c r="F30" s="211">
        <f>SUM(F24:F29)</f>
        <v>1802.16</v>
      </c>
      <c r="G30" s="211"/>
    </row>
    <row r="31" spans="1:7" x14ac:dyDescent="0.25">
      <c r="A31" s="98"/>
      <c r="B31" s="98"/>
      <c r="C31" s="98"/>
      <c r="D31" s="98"/>
      <c r="E31" s="98"/>
      <c r="F31" s="98"/>
      <c r="G31" s="98"/>
    </row>
    <row r="32" spans="1:7" ht="15.75" x14ac:dyDescent="0.25">
      <c r="A32" s="193" t="s">
        <v>180</v>
      </c>
      <c r="B32" s="193"/>
      <c r="C32" s="193"/>
      <c r="D32" s="193"/>
      <c r="E32" s="193"/>
      <c r="F32" s="193"/>
      <c r="G32" s="193"/>
    </row>
    <row r="33" spans="1:7" x14ac:dyDescent="0.25">
      <c r="A33" s="97" t="s">
        <v>51</v>
      </c>
      <c r="B33" s="203" t="s">
        <v>27</v>
      </c>
      <c r="C33" s="203"/>
      <c r="D33" s="203"/>
      <c r="E33" s="203"/>
      <c r="F33" s="99" t="s">
        <v>28</v>
      </c>
      <c r="G33" s="100" t="s">
        <v>11</v>
      </c>
    </row>
    <row r="34" spans="1:7" x14ac:dyDescent="0.25">
      <c r="A34" s="93" t="s">
        <v>12</v>
      </c>
      <c r="B34" s="206" t="s">
        <v>29</v>
      </c>
      <c r="C34" s="206"/>
      <c r="D34" s="206"/>
      <c r="E34" s="206"/>
      <c r="F34" s="101">
        <v>8.3299999999999999E-2</v>
      </c>
      <c r="G34" s="102">
        <f>F30*F34</f>
        <v>150.12</v>
      </c>
    </row>
    <row r="35" spans="1:7" x14ac:dyDescent="0.25">
      <c r="A35" s="93" t="s">
        <v>14</v>
      </c>
      <c r="B35" s="206" t="s">
        <v>30</v>
      </c>
      <c r="C35" s="206"/>
      <c r="D35" s="206"/>
      <c r="E35" s="206"/>
      <c r="F35" s="103">
        <v>0.121</v>
      </c>
      <c r="G35" s="104">
        <f>F30*F35</f>
        <v>218.06</v>
      </c>
    </row>
    <row r="36" spans="1:7" x14ac:dyDescent="0.25">
      <c r="A36" s="203" t="s">
        <v>31</v>
      </c>
      <c r="B36" s="203"/>
      <c r="C36" s="203"/>
      <c r="D36" s="203"/>
      <c r="E36" s="203"/>
      <c r="F36" s="105">
        <f>SUM(F34:F35)</f>
        <v>0.20430000000000001</v>
      </c>
      <c r="G36" s="106">
        <f>G34+G35</f>
        <v>368.18</v>
      </c>
    </row>
    <row r="37" spans="1:7" x14ac:dyDescent="0.25">
      <c r="A37" s="209"/>
      <c r="B37" s="209"/>
      <c r="C37" s="209"/>
      <c r="D37" s="209"/>
      <c r="E37" s="209"/>
      <c r="F37" s="209"/>
      <c r="G37" s="209"/>
    </row>
    <row r="38" spans="1:7" ht="21" customHeight="1" x14ac:dyDescent="0.25">
      <c r="A38" s="97" t="s">
        <v>53</v>
      </c>
      <c r="B38" s="210" t="s">
        <v>32</v>
      </c>
      <c r="C38" s="210"/>
      <c r="D38" s="210"/>
      <c r="E38" s="210"/>
      <c r="F38" s="99" t="s">
        <v>28</v>
      </c>
      <c r="G38" s="106" t="s">
        <v>11</v>
      </c>
    </row>
    <row r="39" spans="1:7" x14ac:dyDescent="0.25">
      <c r="A39" s="93" t="s">
        <v>12</v>
      </c>
      <c r="B39" s="206" t="s">
        <v>33</v>
      </c>
      <c r="C39" s="206"/>
      <c r="D39" s="206"/>
      <c r="E39" s="206"/>
      <c r="F39" s="101">
        <v>0.2</v>
      </c>
      <c r="G39" s="102">
        <f>(F30+G36)*F39</f>
        <v>434.07</v>
      </c>
    </row>
    <row r="40" spans="1:7" x14ac:dyDescent="0.25">
      <c r="A40" s="93" t="s">
        <v>14</v>
      </c>
      <c r="B40" s="206" t="s">
        <v>34</v>
      </c>
      <c r="C40" s="206"/>
      <c r="D40" s="206"/>
      <c r="E40" s="206"/>
      <c r="F40" s="101">
        <v>2.5000000000000001E-2</v>
      </c>
      <c r="G40" s="102">
        <f>(F30+G36)*F40</f>
        <v>54.26</v>
      </c>
    </row>
    <row r="41" spans="1:7" x14ac:dyDescent="0.25">
      <c r="A41" s="93" t="s">
        <v>16</v>
      </c>
      <c r="B41" s="206" t="s">
        <v>35</v>
      </c>
      <c r="C41" s="206"/>
      <c r="D41" s="206"/>
      <c r="E41" s="206"/>
      <c r="F41" s="103">
        <v>3.3000000000000002E-2</v>
      </c>
      <c r="G41" s="104">
        <f>(F30+G36)*F41</f>
        <v>71.62</v>
      </c>
    </row>
    <row r="42" spans="1:7" x14ac:dyDescent="0.25">
      <c r="A42" s="93" t="s">
        <v>36</v>
      </c>
      <c r="B42" s="206" t="s">
        <v>37</v>
      </c>
      <c r="C42" s="206"/>
      <c r="D42" s="206"/>
      <c r="E42" s="206"/>
      <c r="F42" s="101">
        <v>1.4999999999999999E-2</v>
      </c>
      <c r="G42" s="102">
        <f>(F30+G36)*F42</f>
        <v>32.56</v>
      </c>
    </row>
    <row r="43" spans="1:7" x14ac:dyDescent="0.25">
      <c r="A43" s="93" t="s">
        <v>20</v>
      </c>
      <c r="B43" s="206" t="s">
        <v>38</v>
      </c>
      <c r="C43" s="206"/>
      <c r="D43" s="206"/>
      <c r="E43" s="206"/>
      <c r="F43" s="101">
        <v>0.01</v>
      </c>
      <c r="G43" s="102">
        <f>(F30+G36)*F43</f>
        <v>21.7</v>
      </c>
    </row>
    <row r="44" spans="1:7" x14ac:dyDescent="0.25">
      <c r="A44" s="93" t="s">
        <v>22</v>
      </c>
      <c r="B44" s="206" t="s">
        <v>39</v>
      </c>
      <c r="C44" s="206"/>
      <c r="D44" s="206"/>
      <c r="E44" s="206"/>
      <c r="F44" s="101">
        <v>6.0000000000000001E-3</v>
      </c>
      <c r="G44" s="102">
        <f>(F30+G36)*F44</f>
        <v>13.02</v>
      </c>
    </row>
    <row r="45" spans="1:7" x14ac:dyDescent="0.25">
      <c r="A45" s="93" t="s">
        <v>23</v>
      </c>
      <c r="B45" s="206" t="s">
        <v>40</v>
      </c>
      <c r="C45" s="206"/>
      <c r="D45" s="206"/>
      <c r="E45" s="206"/>
      <c r="F45" s="101">
        <v>2E-3</v>
      </c>
      <c r="G45" s="102">
        <f>(F30+G36)*F45</f>
        <v>4.34</v>
      </c>
    </row>
    <row r="46" spans="1:7" x14ac:dyDescent="0.25">
      <c r="A46" s="93" t="s">
        <v>41</v>
      </c>
      <c r="B46" s="206" t="s">
        <v>42</v>
      </c>
      <c r="C46" s="206"/>
      <c r="D46" s="206"/>
      <c r="E46" s="206"/>
      <c r="F46" s="101">
        <v>0.08</v>
      </c>
      <c r="G46" s="102">
        <f>(F30+G36)*F46</f>
        <v>173.63</v>
      </c>
    </row>
    <row r="47" spans="1:7" x14ac:dyDescent="0.25">
      <c r="A47" s="203" t="s">
        <v>44</v>
      </c>
      <c r="B47" s="203"/>
      <c r="C47" s="203"/>
      <c r="D47" s="203"/>
      <c r="E47" s="203"/>
      <c r="F47" s="105">
        <f>SUM(F39:F46)</f>
        <v>0.371</v>
      </c>
      <c r="G47" s="106">
        <f>SUM(G39:G46)</f>
        <v>805.2</v>
      </c>
    </row>
    <row r="48" spans="1:7" ht="15.75" x14ac:dyDescent="0.25">
      <c r="A48" s="212"/>
      <c r="B48" s="212"/>
      <c r="C48" s="212"/>
      <c r="D48" s="212"/>
      <c r="E48" s="212"/>
      <c r="F48" s="212"/>
      <c r="G48" s="212"/>
    </row>
    <row r="49" spans="1:7" x14ac:dyDescent="0.25">
      <c r="A49" s="97" t="s">
        <v>55</v>
      </c>
      <c r="B49" s="203" t="s">
        <v>45</v>
      </c>
      <c r="C49" s="203"/>
      <c r="D49" s="203"/>
      <c r="E49" s="203"/>
      <c r="F49" s="99"/>
      <c r="G49" s="106" t="s">
        <v>11</v>
      </c>
    </row>
    <row r="50" spans="1:7" x14ac:dyDescent="0.25">
      <c r="A50" s="93" t="s">
        <v>12</v>
      </c>
      <c r="B50" s="206" t="s">
        <v>46</v>
      </c>
      <c r="C50" s="206"/>
      <c r="D50" s="206"/>
      <c r="E50" s="206"/>
      <c r="F50" s="92">
        <v>11</v>
      </c>
      <c r="G50" s="102">
        <f>5.5*2*22-6%*F30</f>
        <v>133.87</v>
      </c>
    </row>
    <row r="51" spans="1:7" x14ac:dyDescent="0.25">
      <c r="A51" s="93" t="s">
        <v>14</v>
      </c>
      <c r="B51" s="206" t="s">
        <v>47</v>
      </c>
      <c r="C51" s="206"/>
      <c r="D51" s="206"/>
      <c r="E51" s="206"/>
      <c r="F51" s="92">
        <v>44.3</v>
      </c>
      <c r="G51" s="102">
        <f>F51*22</f>
        <v>974.6</v>
      </c>
    </row>
    <row r="52" spans="1:7" x14ac:dyDescent="0.25">
      <c r="A52" s="93" t="s">
        <v>16</v>
      </c>
      <c r="B52" s="206" t="s">
        <v>48</v>
      </c>
      <c r="C52" s="206"/>
      <c r="D52" s="206"/>
      <c r="E52" s="206"/>
      <c r="F52" s="92">
        <v>200</v>
      </c>
      <c r="G52" s="102">
        <f>F52</f>
        <v>200</v>
      </c>
    </row>
    <row r="53" spans="1:7" x14ac:dyDescent="0.25">
      <c r="A53" s="93" t="s">
        <v>36</v>
      </c>
      <c r="B53" s="206" t="s">
        <v>120</v>
      </c>
      <c r="C53" s="206"/>
      <c r="D53" s="206"/>
      <c r="E53" s="206"/>
      <c r="F53" s="92">
        <v>13.64</v>
      </c>
      <c r="G53" s="102">
        <f>F53</f>
        <v>13.64</v>
      </c>
    </row>
    <row r="54" spans="1:7" x14ac:dyDescent="0.25">
      <c r="A54" s="93" t="s">
        <v>20</v>
      </c>
      <c r="B54" s="206" t="s">
        <v>121</v>
      </c>
      <c r="C54" s="206"/>
      <c r="D54" s="206"/>
      <c r="E54" s="206"/>
      <c r="F54" s="92">
        <v>3.61</v>
      </c>
      <c r="G54" s="102">
        <f>F54</f>
        <v>3.61</v>
      </c>
    </row>
    <row r="55" spans="1:7" x14ac:dyDescent="0.25">
      <c r="A55" s="216" t="s">
        <v>49</v>
      </c>
      <c r="B55" s="216"/>
      <c r="C55" s="216"/>
      <c r="D55" s="216"/>
      <c r="E55" s="216"/>
      <c r="F55" s="99"/>
      <c r="G55" s="106">
        <f>SUM(G50:G54)</f>
        <v>1325.72</v>
      </c>
    </row>
    <row r="56" spans="1:7" x14ac:dyDescent="0.25">
      <c r="A56" s="217"/>
      <c r="B56" s="217"/>
      <c r="C56" s="217"/>
      <c r="D56" s="217"/>
      <c r="E56" s="217"/>
      <c r="F56" s="217"/>
      <c r="G56" s="217"/>
    </row>
    <row r="57" spans="1:7" ht="15.75" x14ac:dyDescent="0.25">
      <c r="A57" s="218" t="s">
        <v>186</v>
      </c>
      <c r="B57" s="218"/>
      <c r="C57" s="218"/>
      <c r="D57" s="218"/>
      <c r="E57" s="218"/>
      <c r="F57" s="218"/>
      <c r="G57" s="218"/>
    </row>
    <row r="58" spans="1:7" x14ac:dyDescent="0.25">
      <c r="A58" s="107">
        <v>2</v>
      </c>
      <c r="B58" s="219" t="s">
        <v>50</v>
      </c>
      <c r="C58" s="219"/>
      <c r="D58" s="219"/>
      <c r="E58" s="219"/>
      <c r="F58" s="219"/>
      <c r="G58" s="108" t="s">
        <v>11</v>
      </c>
    </row>
    <row r="59" spans="1:7" x14ac:dyDescent="0.25">
      <c r="A59" s="93" t="s">
        <v>51</v>
      </c>
      <c r="B59" s="206" t="s">
        <v>52</v>
      </c>
      <c r="C59" s="206"/>
      <c r="D59" s="206"/>
      <c r="E59" s="206"/>
      <c r="F59" s="206"/>
      <c r="G59" s="102">
        <f>G36</f>
        <v>368.18</v>
      </c>
    </row>
    <row r="60" spans="1:7" x14ac:dyDescent="0.25">
      <c r="A60" s="93" t="s">
        <v>53</v>
      </c>
      <c r="B60" s="206" t="s">
        <v>54</v>
      </c>
      <c r="C60" s="206"/>
      <c r="D60" s="206"/>
      <c r="E60" s="206"/>
      <c r="F60" s="206"/>
      <c r="G60" s="102">
        <f>G47</f>
        <v>805.2</v>
      </c>
    </row>
    <row r="61" spans="1:7" x14ac:dyDescent="0.25">
      <c r="A61" s="93" t="s">
        <v>55</v>
      </c>
      <c r="B61" s="206" t="s">
        <v>56</v>
      </c>
      <c r="C61" s="206"/>
      <c r="D61" s="206"/>
      <c r="E61" s="206"/>
      <c r="F61" s="206"/>
      <c r="G61" s="102">
        <f>G55</f>
        <v>1325.72</v>
      </c>
    </row>
    <row r="62" spans="1:7" x14ac:dyDescent="0.25">
      <c r="A62" s="203" t="s">
        <v>57</v>
      </c>
      <c r="B62" s="203"/>
      <c r="C62" s="203"/>
      <c r="D62" s="203"/>
      <c r="E62" s="203"/>
      <c r="F62" s="203"/>
      <c r="G62" s="106">
        <f>SUM(G59:G61)</f>
        <v>2499.1</v>
      </c>
    </row>
    <row r="63" spans="1:7" x14ac:dyDescent="0.25">
      <c r="A63" s="213"/>
      <c r="B63" s="213"/>
      <c r="C63" s="213"/>
      <c r="D63" s="213"/>
      <c r="E63" s="213"/>
      <c r="F63" s="213"/>
      <c r="G63" s="213"/>
    </row>
    <row r="64" spans="1:7" ht="15.75" x14ac:dyDescent="0.25">
      <c r="A64" s="193" t="s">
        <v>181</v>
      </c>
      <c r="B64" s="214"/>
      <c r="C64" s="214"/>
      <c r="D64" s="214"/>
      <c r="E64" s="214"/>
      <c r="F64" s="214"/>
      <c r="G64" s="214"/>
    </row>
    <row r="65" spans="1:7" x14ac:dyDescent="0.25">
      <c r="A65" s="109">
        <v>3</v>
      </c>
      <c r="B65" s="215" t="s">
        <v>59</v>
      </c>
      <c r="C65" s="215"/>
      <c r="D65" s="215"/>
      <c r="E65" s="215"/>
      <c r="F65" s="110" t="s">
        <v>28</v>
      </c>
      <c r="G65" s="111" t="s">
        <v>11</v>
      </c>
    </row>
    <row r="66" spans="1:7" x14ac:dyDescent="0.25">
      <c r="A66" s="93" t="s">
        <v>12</v>
      </c>
      <c r="B66" s="206" t="s">
        <v>60</v>
      </c>
      <c r="C66" s="206"/>
      <c r="D66" s="206"/>
      <c r="E66" s="206"/>
      <c r="F66" s="112">
        <v>4.1999999999999997E-3</v>
      </c>
      <c r="G66" s="92">
        <f>$F$30*F66</f>
        <v>7.57</v>
      </c>
    </row>
    <row r="67" spans="1:7" x14ac:dyDescent="0.25">
      <c r="A67" s="93" t="s">
        <v>14</v>
      </c>
      <c r="B67" s="220" t="s">
        <v>61</v>
      </c>
      <c r="C67" s="220"/>
      <c r="D67" s="220"/>
      <c r="E67" s="220"/>
      <c r="F67" s="112">
        <f>F46*F66</f>
        <v>2.9999999999999997E-4</v>
      </c>
      <c r="G67" s="94">
        <f t="shared" ref="G67:G70" si="0">$F$30*F67</f>
        <v>0.54</v>
      </c>
    </row>
    <row r="68" spans="1:7" x14ac:dyDescent="0.25">
      <c r="A68" s="93" t="s">
        <v>16</v>
      </c>
      <c r="B68" s="220" t="s">
        <v>118</v>
      </c>
      <c r="C68" s="220"/>
      <c r="D68" s="220"/>
      <c r="E68" s="220"/>
      <c r="F68" s="112">
        <v>0.04</v>
      </c>
      <c r="G68" s="92">
        <f t="shared" si="0"/>
        <v>72.09</v>
      </c>
    </row>
    <row r="69" spans="1:7" x14ac:dyDescent="0.25">
      <c r="A69" s="93" t="s">
        <v>36</v>
      </c>
      <c r="B69" s="206" t="s">
        <v>62</v>
      </c>
      <c r="C69" s="206"/>
      <c r="D69" s="206"/>
      <c r="E69" s="206"/>
      <c r="F69" s="112">
        <v>4.0000000000000002E-4</v>
      </c>
      <c r="G69" s="92">
        <f t="shared" si="0"/>
        <v>0.72</v>
      </c>
    </row>
    <row r="70" spans="1:7" x14ac:dyDescent="0.25">
      <c r="A70" s="93" t="s">
        <v>20</v>
      </c>
      <c r="B70" s="220" t="s">
        <v>63</v>
      </c>
      <c r="C70" s="220"/>
      <c r="D70" s="220"/>
      <c r="E70" s="220"/>
      <c r="F70" s="112">
        <f>F47*F69</f>
        <v>1E-4</v>
      </c>
      <c r="G70" s="94">
        <f t="shared" si="0"/>
        <v>0.18</v>
      </c>
    </row>
    <row r="71" spans="1:7" x14ac:dyDescent="0.25">
      <c r="A71" s="93" t="s">
        <v>22</v>
      </c>
      <c r="B71" s="220" t="s">
        <v>119</v>
      </c>
      <c r="C71" s="220"/>
      <c r="D71" s="220"/>
      <c r="E71" s="220"/>
      <c r="F71" s="112">
        <v>0</v>
      </c>
      <c r="G71" s="92">
        <f>$F$30*F71</f>
        <v>0</v>
      </c>
    </row>
    <row r="72" spans="1:7" x14ac:dyDescent="0.25">
      <c r="A72" s="203" t="s">
        <v>64</v>
      </c>
      <c r="B72" s="203"/>
      <c r="C72" s="203"/>
      <c r="D72" s="203"/>
      <c r="E72" s="203"/>
      <c r="F72" s="113">
        <f>SUM(F66:F71)</f>
        <v>4.4999999999999998E-2</v>
      </c>
      <c r="G72" s="114">
        <f>SUM(G66:G71)</f>
        <v>81.099999999999994</v>
      </c>
    </row>
    <row r="73" spans="1:7" x14ac:dyDescent="0.25">
      <c r="A73" s="213"/>
      <c r="B73" s="213"/>
      <c r="C73" s="213"/>
      <c r="D73" s="213"/>
      <c r="E73" s="213"/>
      <c r="F73" s="213"/>
      <c r="G73" s="213"/>
    </row>
    <row r="74" spans="1:7" ht="15.75" x14ac:dyDescent="0.25">
      <c r="A74" s="193" t="s">
        <v>182</v>
      </c>
      <c r="B74" s="193"/>
      <c r="C74" s="193"/>
      <c r="D74" s="193"/>
      <c r="E74" s="193"/>
      <c r="F74" s="193"/>
      <c r="G74" s="193"/>
    </row>
    <row r="75" spans="1:7" x14ac:dyDescent="0.25">
      <c r="A75" s="97" t="s">
        <v>70</v>
      </c>
      <c r="B75" s="203" t="s">
        <v>95</v>
      </c>
      <c r="C75" s="203"/>
      <c r="D75" s="203"/>
      <c r="E75" s="203"/>
      <c r="F75" s="99" t="s">
        <v>28</v>
      </c>
      <c r="G75" s="106" t="s">
        <v>11</v>
      </c>
    </row>
    <row r="76" spans="1:7" x14ac:dyDescent="0.25">
      <c r="A76" s="93" t="s">
        <v>12</v>
      </c>
      <c r="B76" s="206" t="s">
        <v>96</v>
      </c>
      <c r="C76" s="206"/>
      <c r="D76" s="206"/>
      <c r="E76" s="206"/>
      <c r="F76" s="101">
        <v>1.01E-2</v>
      </c>
      <c r="G76" s="102">
        <f>F30*F76</f>
        <v>18.2</v>
      </c>
    </row>
    <row r="77" spans="1:7" x14ac:dyDescent="0.25">
      <c r="A77" s="93" t="s">
        <v>14</v>
      </c>
      <c r="B77" s="206" t="s">
        <v>97</v>
      </c>
      <c r="C77" s="206"/>
      <c r="D77" s="206"/>
      <c r="E77" s="206"/>
      <c r="F77" s="101">
        <v>1.66E-2</v>
      </c>
      <c r="G77" s="102">
        <f>F30*F77</f>
        <v>29.92</v>
      </c>
    </row>
    <row r="78" spans="1:7" x14ac:dyDescent="0.25">
      <c r="A78" s="93" t="s">
        <v>16</v>
      </c>
      <c r="B78" s="206" t="s">
        <v>98</v>
      </c>
      <c r="C78" s="206"/>
      <c r="D78" s="206"/>
      <c r="E78" s="206"/>
      <c r="F78" s="101">
        <v>2.0000000000000001E-4</v>
      </c>
      <c r="G78" s="102">
        <f>F30*F78</f>
        <v>0.36</v>
      </c>
    </row>
    <row r="79" spans="1:7" x14ac:dyDescent="0.25">
      <c r="A79" s="93" t="s">
        <v>36</v>
      </c>
      <c r="B79" s="206" t="s">
        <v>99</v>
      </c>
      <c r="C79" s="206"/>
      <c r="D79" s="206"/>
      <c r="E79" s="206"/>
      <c r="F79" s="101">
        <v>2.9999999999999997E-4</v>
      </c>
      <c r="G79" s="102">
        <f>F30*F79</f>
        <v>0.54</v>
      </c>
    </row>
    <row r="80" spans="1:7" x14ac:dyDescent="0.25">
      <c r="A80" s="93" t="s">
        <v>20</v>
      </c>
      <c r="B80" s="206" t="s">
        <v>100</v>
      </c>
      <c r="C80" s="206"/>
      <c r="D80" s="206"/>
      <c r="E80" s="206"/>
      <c r="F80" s="101">
        <v>1E-3</v>
      </c>
      <c r="G80" s="102">
        <f>F30*F80</f>
        <v>1.8</v>
      </c>
    </row>
    <row r="81" spans="1:7" x14ac:dyDescent="0.25">
      <c r="A81" s="93" t="s">
        <v>22</v>
      </c>
      <c r="B81" s="206" t="s">
        <v>101</v>
      </c>
      <c r="C81" s="206"/>
      <c r="D81" s="206"/>
      <c r="E81" s="206"/>
      <c r="F81" s="101">
        <v>0</v>
      </c>
      <c r="G81" s="102">
        <f>F30*F81</f>
        <v>0</v>
      </c>
    </row>
    <row r="82" spans="1:7" x14ac:dyDescent="0.25">
      <c r="A82" s="203" t="s">
        <v>66</v>
      </c>
      <c r="B82" s="203"/>
      <c r="C82" s="203"/>
      <c r="D82" s="203"/>
      <c r="E82" s="203"/>
      <c r="F82" s="105">
        <f>SUM(F76:F81)</f>
        <v>2.8199999999999999E-2</v>
      </c>
      <c r="G82" s="106">
        <f>SUM(G76:G81)</f>
        <v>50.82</v>
      </c>
    </row>
    <row r="83" spans="1:7" x14ac:dyDescent="0.25">
      <c r="A83" s="213"/>
      <c r="B83" s="213"/>
      <c r="C83" s="213"/>
      <c r="D83" s="213"/>
      <c r="E83" s="213"/>
      <c r="F83" s="213"/>
      <c r="G83" s="213"/>
    </row>
    <row r="84" spans="1:7" x14ac:dyDescent="0.25">
      <c r="A84" s="221" t="s">
        <v>183</v>
      </c>
      <c r="B84" s="221"/>
      <c r="C84" s="221"/>
      <c r="D84" s="221"/>
      <c r="E84" s="221"/>
      <c r="F84" s="221"/>
      <c r="G84" s="221"/>
    </row>
    <row r="85" spans="1:7" x14ac:dyDescent="0.25">
      <c r="A85" s="203" t="s">
        <v>67</v>
      </c>
      <c r="B85" s="203"/>
      <c r="C85" s="203"/>
      <c r="D85" s="203"/>
      <c r="E85" s="203"/>
      <c r="F85" s="99" t="s">
        <v>28</v>
      </c>
      <c r="G85" s="106" t="s">
        <v>11</v>
      </c>
    </row>
    <row r="86" spans="1:7" x14ac:dyDescent="0.25">
      <c r="A86" s="93" t="s">
        <v>12</v>
      </c>
      <c r="B86" s="206" t="s">
        <v>102</v>
      </c>
      <c r="C86" s="206"/>
      <c r="D86" s="206"/>
      <c r="E86" s="206"/>
      <c r="F86" s="91"/>
      <c r="G86" s="102">
        <f>F30*F86</f>
        <v>0</v>
      </c>
    </row>
    <row r="87" spans="1:7" x14ac:dyDescent="0.25">
      <c r="A87" s="203" t="s">
        <v>68</v>
      </c>
      <c r="B87" s="203"/>
      <c r="C87" s="203"/>
      <c r="D87" s="203"/>
      <c r="E87" s="203"/>
      <c r="F87" s="105">
        <f>F86</f>
        <v>0</v>
      </c>
      <c r="G87" s="106">
        <f>G86</f>
        <v>0</v>
      </c>
    </row>
    <row r="88" spans="1:7" x14ac:dyDescent="0.25">
      <c r="A88" s="213"/>
      <c r="B88" s="213"/>
      <c r="C88" s="213"/>
      <c r="D88" s="213"/>
      <c r="E88" s="213"/>
      <c r="F88" s="213"/>
      <c r="G88" s="213"/>
    </row>
    <row r="89" spans="1:7" ht="15.75" x14ac:dyDescent="0.25">
      <c r="A89" s="218" t="s">
        <v>187</v>
      </c>
      <c r="B89" s="218"/>
      <c r="C89" s="218"/>
      <c r="D89" s="218"/>
      <c r="E89" s="218"/>
      <c r="F89" s="218"/>
      <c r="G89" s="218"/>
    </row>
    <row r="90" spans="1:7" x14ac:dyDescent="0.25">
      <c r="A90" s="107">
        <v>4</v>
      </c>
      <c r="B90" s="219" t="s">
        <v>69</v>
      </c>
      <c r="C90" s="219"/>
      <c r="D90" s="219"/>
      <c r="E90" s="219"/>
      <c r="F90" s="219"/>
      <c r="G90" s="115" t="s">
        <v>11</v>
      </c>
    </row>
    <row r="91" spans="1:7" x14ac:dyDescent="0.25">
      <c r="A91" s="93" t="s">
        <v>70</v>
      </c>
      <c r="B91" s="206" t="s">
        <v>103</v>
      </c>
      <c r="C91" s="206"/>
      <c r="D91" s="206"/>
      <c r="E91" s="206"/>
      <c r="F91" s="206"/>
      <c r="G91" s="102">
        <f>G82</f>
        <v>50.82</v>
      </c>
    </row>
    <row r="92" spans="1:7" x14ac:dyDescent="0.25">
      <c r="A92" s="93" t="s">
        <v>71</v>
      </c>
      <c r="B92" s="206" t="s">
        <v>104</v>
      </c>
      <c r="C92" s="206"/>
      <c r="D92" s="206"/>
      <c r="E92" s="206"/>
      <c r="F92" s="206"/>
      <c r="G92" s="102">
        <f>G87</f>
        <v>0</v>
      </c>
    </row>
    <row r="93" spans="1:7" x14ac:dyDescent="0.25">
      <c r="A93" s="216" t="s">
        <v>72</v>
      </c>
      <c r="B93" s="216"/>
      <c r="C93" s="216"/>
      <c r="D93" s="216"/>
      <c r="E93" s="216"/>
      <c r="F93" s="216"/>
      <c r="G93" s="106">
        <f>SUM(G91+G92)</f>
        <v>50.82</v>
      </c>
    </row>
    <row r="94" spans="1:7" x14ac:dyDescent="0.25">
      <c r="A94" s="213"/>
      <c r="B94" s="213"/>
      <c r="C94" s="213"/>
      <c r="D94" s="213"/>
      <c r="E94" s="213"/>
      <c r="F94" s="213"/>
      <c r="G94" s="213"/>
    </row>
    <row r="95" spans="1:7" ht="15.75" x14ac:dyDescent="0.25">
      <c r="A95" s="193" t="s">
        <v>184</v>
      </c>
      <c r="B95" s="193"/>
      <c r="C95" s="193"/>
      <c r="D95" s="193"/>
      <c r="E95" s="193"/>
      <c r="F95" s="193"/>
      <c r="G95" s="193"/>
    </row>
    <row r="96" spans="1:7" x14ac:dyDescent="0.25">
      <c r="A96" s="107">
        <v>5</v>
      </c>
      <c r="B96" s="219" t="s">
        <v>74</v>
      </c>
      <c r="C96" s="219"/>
      <c r="D96" s="219"/>
      <c r="E96" s="219"/>
      <c r="F96" s="219"/>
      <c r="G96" s="116" t="s">
        <v>11</v>
      </c>
    </row>
    <row r="97" spans="1:7" x14ac:dyDescent="0.25">
      <c r="A97" s="93" t="s">
        <v>12</v>
      </c>
      <c r="B97" s="206" t="s">
        <v>75</v>
      </c>
      <c r="C97" s="206"/>
      <c r="D97" s="206"/>
      <c r="E97" s="206"/>
      <c r="F97" s="206"/>
      <c r="G97" s="104">
        <f>Uniformes!J13</f>
        <v>72.95</v>
      </c>
    </row>
    <row r="98" spans="1:7" x14ac:dyDescent="0.25">
      <c r="A98" s="93" t="s">
        <v>14</v>
      </c>
      <c r="B98" s="206" t="s">
        <v>76</v>
      </c>
      <c r="C98" s="206"/>
      <c r="D98" s="206"/>
      <c r="E98" s="206"/>
      <c r="F98" s="206"/>
      <c r="G98" s="104">
        <v>0</v>
      </c>
    </row>
    <row r="99" spans="1:7" x14ac:dyDescent="0.25">
      <c r="A99" s="93" t="s">
        <v>16</v>
      </c>
      <c r="B99" s="206" t="s">
        <v>77</v>
      </c>
      <c r="C99" s="206"/>
      <c r="D99" s="206"/>
      <c r="E99" s="206"/>
      <c r="F99" s="206"/>
      <c r="G99" s="102">
        <v>0</v>
      </c>
    </row>
    <row r="100" spans="1:7" x14ac:dyDescent="0.25">
      <c r="A100" s="93" t="s">
        <v>36</v>
      </c>
      <c r="B100" s="206" t="s">
        <v>43</v>
      </c>
      <c r="C100" s="206"/>
      <c r="D100" s="206"/>
      <c r="E100" s="206"/>
      <c r="F100" s="206"/>
      <c r="G100" s="102">
        <v>0</v>
      </c>
    </row>
    <row r="101" spans="1:7" x14ac:dyDescent="0.25">
      <c r="A101" s="203" t="s">
        <v>78</v>
      </c>
      <c r="B101" s="203"/>
      <c r="C101" s="203"/>
      <c r="D101" s="203"/>
      <c r="E101" s="203"/>
      <c r="F101" s="203"/>
      <c r="G101" s="106">
        <f>SUM(G97:G100)</f>
        <v>72.95</v>
      </c>
    </row>
    <row r="102" spans="1:7" x14ac:dyDescent="0.25">
      <c r="A102" s="213"/>
      <c r="B102" s="213"/>
      <c r="C102" s="213"/>
      <c r="D102" s="213"/>
      <c r="E102" s="213"/>
      <c r="F102" s="213"/>
      <c r="G102" s="213"/>
    </row>
    <row r="103" spans="1:7" ht="15.75" x14ac:dyDescent="0.25">
      <c r="A103" s="193" t="s">
        <v>185</v>
      </c>
      <c r="B103" s="193"/>
      <c r="C103" s="193"/>
      <c r="D103" s="193"/>
      <c r="E103" s="193"/>
      <c r="F103" s="193"/>
      <c r="G103" s="193"/>
    </row>
    <row r="104" spans="1:7" x14ac:dyDescent="0.25">
      <c r="A104" s="107">
        <v>6</v>
      </c>
      <c r="B104" s="215" t="s">
        <v>80</v>
      </c>
      <c r="C104" s="215"/>
      <c r="D104" s="215"/>
      <c r="E104" s="215"/>
      <c r="F104" s="117" t="s">
        <v>28</v>
      </c>
      <c r="G104" s="108" t="s">
        <v>11</v>
      </c>
    </row>
    <row r="105" spans="1:7" x14ac:dyDescent="0.25">
      <c r="A105" s="93" t="s">
        <v>12</v>
      </c>
      <c r="B105" s="206" t="s">
        <v>81</v>
      </c>
      <c r="C105" s="206"/>
      <c r="D105" s="206"/>
      <c r="E105" s="206"/>
      <c r="F105" s="101">
        <v>1.4999999999999999E-2</v>
      </c>
      <c r="G105" s="102">
        <f>F105*G120</f>
        <v>67.59</v>
      </c>
    </row>
    <row r="106" spans="1:7" x14ac:dyDescent="0.25">
      <c r="A106" s="93" t="s">
        <v>14</v>
      </c>
      <c r="B106" s="206" t="s">
        <v>82</v>
      </c>
      <c r="C106" s="206"/>
      <c r="D106" s="206"/>
      <c r="E106" s="206"/>
      <c r="F106" s="101">
        <v>1.4999999999999999E-2</v>
      </c>
      <c r="G106" s="102">
        <f>(G105+G120)*F106</f>
        <v>68.61</v>
      </c>
    </row>
    <row r="107" spans="1:7" x14ac:dyDescent="0.25">
      <c r="A107" s="93" t="s">
        <v>16</v>
      </c>
      <c r="B107" s="222" t="s">
        <v>83</v>
      </c>
      <c r="C107" s="222"/>
      <c r="D107" s="222"/>
      <c r="E107" s="222"/>
      <c r="F107" s="118">
        <f>F108+F109+F110</f>
        <v>0.13589999999999999</v>
      </c>
      <c r="G107" s="102"/>
    </row>
    <row r="108" spans="1:7" x14ac:dyDescent="0.25">
      <c r="A108" s="93" t="s">
        <v>84</v>
      </c>
      <c r="B108" s="206" t="s">
        <v>85</v>
      </c>
      <c r="C108" s="206"/>
      <c r="D108" s="206"/>
      <c r="E108" s="206"/>
      <c r="F108" s="101">
        <v>1.5299999999999999E-2</v>
      </c>
      <c r="G108" s="102">
        <f>(G105+G106+G120)/(1-F107)*F108</f>
        <v>82.2</v>
      </c>
    </row>
    <row r="109" spans="1:7" x14ac:dyDescent="0.25">
      <c r="A109" s="93" t="s">
        <v>87</v>
      </c>
      <c r="B109" s="206" t="s">
        <v>86</v>
      </c>
      <c r="C109" s="206"/>
      <c r="D109" s="206"/>
      <c r="E109" s="206"/>
      <c r="F109" s="101">
        <v>7.0599999999999996E-2</v>
      </c>
      <c r="G109" s="102">
        <f>(G105+G106+G120)/(1-F107)*F109</f>
        <v>379.29</v>
      </c>
    </row>
    <row r="110" spans="1:7" x14ac:dyDescent="0.25">
      <c r="A110" s="93" t="s">
        <v>88</v>
      </c>
      <c r="B110" s="206" t="s">
        <v>89</v>
      </c>
      <c r="C110" s="206"/>
      <c r="D110" s="206"/>
      <c r="E110" s="206"/>
      <c r="F110" s="101">
        <v>0.05</v>
      </c>
      <c r="G110" s="102">
        <f>(G105+G106+G120)/(1-F107)*F110</f>
        <v>268.62</v>
      </c>
    </row>
    <row r="111" spans="1:7" x14ac:dyDescent="0.25">
      <c r="A111" s="203" t="s">
        <v>90</v>
      </c>
      <c r="B111" s="203"/>
      <c r="C111" s="203"/>
      <c r="D111" s="203"/>
      <c r="E111" s="203"/>
      <c r="F111" s="119">
        <f>SUM(F105:F107)</f>
        <v>0.16589999999999999</v>
      </c>
      <c r="G111" s="106">
        <f>SUM(G105+G106+G108+G109+G110)</f>
        <v>866.31</v>
      </c>
    </row>
    <row r="112" spans="1:7" x14ac:dyDescent="0.25">
      <c r="A112" s="213"/>
      <c r="B112" s="213"/>
      <c r="C112" s="213"/>
      <c r="D112" s="213"/>
      <c r="E112" s="213"/>
      <c r="F112" s="213"/>
      <c r="G112" s="213"/>
    </row>
    <row r="113" spans="1:7" ht="15.75" x14ac:dyDescent="0.25">
      <c r="A113" s="193" t="s">
        <v>188</v>
      </c>
      <c r="B113" s="193"/>
      <c r="C113" s="193"/>
      <c r="D113" s="193"/>
      <c r="E113" s="193"/>
      <c r="F113" s="193"/>
      <c r="G113" s="193"/>
    </row>
    <row r="114" spans="1:7" x14ac:dyDescent="0.25">
      <c r="A114" s="219" t="s">
        <v>91</v>
      </c>
      <c r="B114" s="219"/>
      <c r="C114" s="219"/>
      <c r="D114" s="219"/>
      <c r="E114" s="219"/>
      <c r="F114" s="219"/>
      <c r="G114" s="108" t="s">
        <v>11</v>
      </c>
    </row>
    <row r="115" spans="1:7" x14ac:dyDescent="0.25">
      <c r="A115" s="93" t="s">
        <v>12</v>
      </c>
      <c r="B115" s="224" t="s">
        <v>9</v>
      </c>
      <c r="C115" s="224"/>
      <c r="D115" s="224"/>
      <c r="E115" s="224"/>
      <c r="F115" s="224"/>
      <c r="G115" s="102">
        <f>F30</f>
        <v>1802.16</v>
      </c>
    </row>
    <row r="116" spans="1:7" x14ac:dyDescent="0.25">
      <c r="A116" s="93" t="s">
        <v>14</v>
      </c>
      <c r="B116" s="224" t="s">
        <v>26</v>
      </c>
      <c r="C116" s="224"/>
      <c r="D116" s="224"/>
      <c r="E116" s="224"/>
      <c r="F116" s="224"/>
      <c r="G116" s="102">
        <f>G62</f>
        <v>2499.1</v>
      </c>
    </row>
    <row r="117" spans="1:7" x14ac:dyDescent="0.25">
      <c r="A117" s="93" t="s">
        <v>16</v>
      </c>
      <c r="B117" s="224" t="s">
        <v>58</v>
      </c>
      <c r="C117" s="224"/>
      <c r="D117" s="224"/>
      <c r="E117" s="224"/>
      <c r="F117" s="224"/>
      <c r="G117" s="102">
        <f>G72</f>
        <v>81.099999999999994</v>
      </c>
    </row>
    <row r="118" spans="1:7" x14ac:dyDescent="0.25">
      <c r="A118" s="93" t="s">
        <v>36</v>
      </c>
      <c r="B118" s="224" t="s">
        <v>65</v>
      </c>
      <c r="C118" s="224"/>
      <c r="D118" s="224"/>
      <c r="E118" s="224"/>
      <c r="F118" s="224"/>
      <c r="G118" s="102">
        <f>G93</f>
        <v>50.82</v>
      </c>
    </row>
    <row r="119" spans="1:7" x14ac:dyDescent="0.25">
      <c r="A119" s="93" t="s">
        <v>20</v>
      </c>
      <c r="B119" s="224" t="s">
        <v>73</v>
      </c>
      <c r="C119" s="224"/>
      <c r="D119" s="224"/>
      <c r="E119" s="224"/>
      <c r="F119" s="224"/>
      <c r="G119" s="102">
        <f>G101</f>
        <v>72.95</v>
      </c>
    </row>
    <row r="120" spans="1:7" x14ac:dyDescent="0.25">
      <c r="A120" s="203" t="s">
        <v>105</v>
      </c>
      <c r="B120" s="203"/>
      <c r="C120" s="203"/>
      <c r="D120" s="203"/>
      <c r="E120" s="203"/>
      <c r="F120" s="203"/>
      <c r="G120" s="106">
        <f>SUM(G115:G119)</f>
        <v>4506.13</v>
      </c>
    </row>
    <row r="121" spans="1:7" x14ac:dyDescent="0.25">
      <c r="A121" s="93" t="s">
        <v>22</v>
      </c>
      <c r="B121" s="207" t="s">
        <v>79</v>
      </c>
      <c r="C121" s="207"/>
      <c r="D121" s="207"/>
      <c r="E121" s="207"/>
      <c r="F121" s="207"/>
      <c r="G121" s="102">
        <f>G111</f>
        <v>866.31</v>
      </c>
    </row>
    <row r="122" spans="1:7" x14ac:dyDescent="0.25">
      <c r="A122" s="223" t="s">
        <v>92</v>
      </c>
      <c r="B122" s="223"/>
      <c r="C122" s="223"/>
      <c r="D122" s="223"/>
      <c r="E122" s="223"/>
      <c r="F122" s="223"/>
      <c r="G122" s="120">
        <f>G120+G121</f>
        <v>5372.44</v>
      </c>
    </row>
  </sheetData>
  <mergeCells count="129">
    <mergeCell ref="A120:F120"/>
    <mergeCell ref="B121:F121"/>
    <mergeCell ref="A122:F122"/>
    <mergeCell ref="A114:F114"/>
    <mergeCell ref="B115:F115"/>
    <mergeCell ref="B116:F116"/>
    <mergeCell ref="B117:F117"/>
    <mergeCell ref="B118:F118"/>
    <mergeCell ref="B119:F119"/>
    <mergeCell ref="B108:E108"/>
    <mergeCell ref="B109:E109"/>
    <mergeCell ref="B110:E110"/>
    <mergeCell ref="A111:E111"/>
    <mergeCell ref="A112:G112"/>
    <mergeCell ref="A113:G113"/>
    <mergeCell ref="A102:G102"/>
    <mergeCell ref="A103:G103"/>
    <mergeCell ref="B104:E104"/>
    <mergeCell ref="B105:E105"/>
    <mergeCell ref="B106:E106"/>
    <mergeCell ref="B107:E107"/>
    <mergeCell ref="B96:F96"/>
    <mergeCell ref="B97:F97"/>
    <mergeCell ref="B98:F98"/>
    <mergeCell ref="B99:F99"/>
    <mergeCell ref="B100:F100"/>
    <mergeCell ref="A101:F101"/>
    <mergeCell ref="B90:F90"/>
    <mergeCell ref="B91:F91"/>
    <mergeCell ref="B92:F92"/>
    <mergeCell ref="A93:F93"/>
    <mergeCell ref="A94:G94"/>
    <mergeCell ref="A95:G95"/>
    <mergeCell ref="A84:G84"/>
    <mergeCell ref="A85:E85"/>
    <mergeCell ref="B86:E86"/>
    <mergeCell ref="A87:E87"/>
    <mergeCell ref="A88:G88"/>
    <mergeCell ref="A89:G89"/>
    <mergeCell ref="B78:E78"/>
    <mergeCell ref="B79:E79"/>
    <mergeCell ref="B80:E80"/>
    <mergeCell ref="B81:E81"/>
    <mergeCell ref="A82:E82"/>
    <mergeCell ref="A83:G83"/>
    <mergeCell ref="A72:E72"/>
    <mergeCell ref="A73:G73"/>
    <mergeCell ref="A74:G74"/>
    <mergeCell ref="B75:E75"/>
    <mergeCell ref="B76:E76"/>
    <mergeCell ref="B77:E77"/>
    <mergeCell ref="B66:E66"/>
    <mergeCell ref="B67:E67"/>
    <mergeCell ref="B68:E68"/>
    <mergeCell ref="B69:E69"/>
    <mergeCell ref="B70:E70"/>
    <mergeCell ref="B71:E71"/>
    <mergeCell ref="B60:F60"/>
    <mergeCell ref="B61:F61"/>
    <mergeCell ref="A62:F62"/>
    <mergeCell ref="A63:G63"/>
    <mergeCell ref="A64:G64"/>
    <mergeCell ref="B65:E65"/>
    <mergeCell ref="B54:E54"/>
    <mergeCell ref="A55:E55"/>
    <mergeCell ref="A56:G56"/>
    <mergeCell ref="A57:G57"/>
    <mergeCell ref="B58:F58"/>
    <mergeCell ref="B59:F59"/>
    <mergeCell ref="A48:G48"/>
    <mergeCell ref="B49:E49"/>
    <mergeCell ref="B50:E50"/>
    <mergeCell ref="B51:E51"/>
    <mergeCell ref="B52:E52"/>
    <mergeCell ref="B53:E53"/>
    <mergeCell ref="B42:E42"/>
    <mergeCell ref="B43:E43"/>
    <mergeCell ref="B44:E44"/>
    <mergeCell ref="B45:E45"/>
    <mergeCell ref="B46:E46"/>
    <mergeCell ref="A47:E47"/>
    <mergeCell ref="A36:E36"/>
    <mergeCell ref="A37:G37"/>
    <mergeCell ref="B38:E38"/>
    <mergeCell ref="B39:E39"/>
    <mergeCell ref="B40:E40"/>
    <mergeCell ref="B41:E41"/>
    <mergeCell ref="A30:E30"/>
    <mergeCell ref="F30:G30"/>
    <mergeCell ref="A32:G32"/>
    <mergeCell ref="B33:E33"/>
    <mergeCell ref="B34:E34"/>
    <mergeCell ref="B35:E35"/>
    <mergeCell ref="B27:E27"/>
    <mergeCell ref="F27:G27"/>
    <mergeCell ref="B28:E28"/>
    <mergeCell ref="F28:G28"/>
    <mergeCell ref="B29:E29"/>
    <mergeCell ref="F29:G29"/>
    <mergeCell ref="B24:E24"/>
    <mergeCell ref="F24:G24"/>
    <mergeCell ref="B25:E25"/>
    <mergeCell ref="F25:G25"/>
    <mergeCell ref="B26:E26"/>
    <mergeCell ref="F26:G26"/>
    <mergeCell ref="B19:F19"/>
    <mergeCell ref="B20:F20"/>
    <mergeCell ref="A21:G21"/>
    <mergeCell ref="A22:G22"/>
    <mergeCell ref="B23:E23"/>
    <mergeCell ref="F23:G23"/>
    <mergeCell ref="A13:F13"/>
    <mergeCell ref="A14:G14"/>
    <mergeCell ref="A15:G15"/>
    <mergeCell ref="B16:F16"/>
    <mergeCell ref="B17:F17"/>
    <mergeCell ref="B18:F18"/>
    <mergeCell ref="A7:G7"/>
    <mergeCell ref="A8:G8"/>
    <mergeCell ref="A9:G9"/>
    <mergeCell ref="A10:F10"/>
    <mergeCell ref="A11:F11"/>
    <mergeCell ref="A12:F12"/>
    <mergeCell ref="A1:G1"/>
    <mergeCell ref="A2:G2"/>
    <mergeCell ref="A3:G3"/>
    <mergeCell ref="A4:G4"/>
    <mergeCell ref="A5:G5"/>
    <mergeCell ref="A6:G6"/>
  </mergeCells>
  <pageMargins left="0.511811024" right="0.511811024" top="0.78740157499999996" bottom="0.78740157499999996" header="0.31496062000000002" footer="0.31496062000000002"/>
  <pageSetup paperSize="9" scale="85" orientation="portrait" r:id="rId1"/>
  <rowBreaks count="2" manualBreakCount="2">
    <brk id="55" max="16383" man="1"/>
    <brk id="1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2E8D-D5C2-4C68-9995-34CCE270C85B}">
  <dimension ref="A1:G122"/>
  <sheetViews>
    <sheetView view="pageBreakPreview" topLeftCell="A91" zoomScaleSheetLayoutView="100" workbookViewId="0">
      <selection activeCell="K120" sqref="K120"/>
    </sheetView>
  </sheetViews>
  <sheetFormatPr defaultRowHeight="15" x14ac:dyDescent="0.25"/>
  <cols>
    <col min="1" max="4" width="9.140625" style="87"/>
    <col min="5" max="5" width="31.42578125" style="87" customWidth="1"/>
    <col min="6" max="6" width="15" style="87" customWidth="1"/>
    <col min="7" max="7" width="24.42578125" style="87" customWidth="1"/>
    <col min="8" max="16384" width="9.140625" style="87"/>
  </cols>
  <sheetData>
    <row r="1" spans="1:7" ht="18.75" x14ac:dyDescent="0.3">
      <c r="A1" s="197" t="s">
        <v>175</v>
      </c>
      <c r="B1" s="197"/>
      <c r="C1" s="197"/>
      <c r="D1" s="197"/>
      <c r="E1" s="197"/>
      <c r="F1" s="197"/>
      <c r="G1" s="197"/>
    </row>
    <row r="2" spans="1:7" ht="18.75" x14ac:dyDescent="0.3">
      <c r="A2" s="197"/>
      <c r="B2" s="197"/>
      <c r="C2" s="197"/>
      <c r="D2" s="197"/>
      <c r="E2" s="197"/>
      <c r="F2" s="197"/>
      <c r="G2" s="197"/>
    </row>
    <row r="3" spans="1:7" x14ac:dyDescent="0.25">
      <c r="A3" s="198" t="s">
        <v>145</v>
      </c>
      <c r="B3" s="198"/>
      <c r="C3" s="198"/>
      <c r="D3" s="198"/>
      <c r="E3" s="198"/>
      <c r="F3" s="198"/>
      <c r="G3" s="198"/>
    </row>
    <row r="4" spans="1:7" x14ac:dyDescent="0.25">
      <c r="A4" s="199" t="s">
        <v>170</v>
      </c>
      <c r="B4" s="199"/>
      <c r="C4" s="199"/>
      <c r="D4" s="199"/>
      <c r="E4" s="199"/>
      <c r="F4" s="199"/>
      <c r="G4" s="199"/>
    </row>
    <row r="5" spans="1:7" ht="15" customHeight="1" x14ac:dyDescent="0.25">
      <c r="A5" s="199" t="s">
        <v>171</v>
      </c>
      <c r="B5" s="199"/>
      <c r="C5" s="199"/>
      <c r="D5" s="199"/>
      <c r="E5" s="199"/>
      <c r="F5" s="199"/>
      <c r="G5" s="199"/>
    </row>
    <row r="6" spans="1:7" ht="15" customHeight="1" x14ac:dyDescent="0.25">
      <c r="A6" s="200"/>
      <c r="B6" s="200"/>
      <c r="C6" s="200"/>
      <c r="D6" s="200"/>
      <c r="E6" s="200"/>
      <c r="F6" s="200"/>
      <c r="G6" s="200"/>
    </row>
    <row r="7" spans="1:7" ht="15.75" x14ac:dyDescent="0.25">
      <c r="A7" s="193" t="s">
        <v>176</v>
      </c>
      <c r="B7" s="193"/>
      <c r="C7" s="193"/>
      <c r="D7" s="193"/>
      <c r="E7" s="193"/>
      <c r="F7" s="193"/>
      <c r="G7" s="193"/>
    </row>
    <row r="8" spans="1:7" ht="18.75" x14ac:dyDescent="0.3">
      <c r="A8" s="194"/>
      <c r="B8" s="194"/>
      <c r="C8" s="194"/>
      <c r="D8" s="194"/>
      <c r="E8" s="194"/>
      <c r="F8" s="194"/>
      <c r="G8" s="194"/>
    </row>
    <row r="9" spans="1:7" ht="15.75" x14ac:dyDescent="0.25">
      <c r="A9" s="195" t="s">
        <v>177</v>
      </c>
      <c r="B9" s="195"/>
      <c r="C9" s="195"/>
      <c r="D9" s="195"/>
      <c r="E9" s="195"/>
      <c r="F9" s="195"/>
      <c r="G9" s="195"/>
    </row>
    <row r="10" spans="1:7" x14ac:dyDescent="0.25">
      <c r="A10" s="196" t="s">
        <v>0</v>
      </c>
      <c r="B10" s="196"/>
      <c r="C10" s="196"/>
      <c r="D10" s="196"/>
      <c r="E10" s="196"/>
      <c r="F10" s="196"/>
      <c r="G10" s="88">
        <f ca="1">TODAY()</f>
        <v>45876</v>
      </c>
    </row>
    <row r="11" spans="1:7" x14ac:dyDescent="0.25">
      <c r="A11" s="196" t="s">
        <v>1</v>
      </c>
      <c r="B11" s="196"/>
      <c r="C11" s="196"/>
      <c r="D11" s="196"/>
      <c r="E11" s="196"/>
      <c r="F11" s="196"/>
      <c r="G11" s="89" t="s">
        <v>94</v>
      </c>
    </row>
    <row r="12" spans="1:7" x14ac:dyDescent="0.25">
      <c r="A12" s="196" t="s">
        <v>2</v>
      </c>
      <c r="B12" s="196"/>
      <c r="C12" s="196"/>
      <c r="D12" s="196"/>
      <c r="E12" s="196"/>
      <c r="F12" s="196"/>
      <c r="G12" s="90">
        <v>2025</v>
      </c>
    </row>
    <row r="13" spans="1:7" x14ac:dyDescent="0.25">
      <c r="A13" s="196" t="s">
        <v>3</v>
      </c>
      <c r="B13" s="196"/>
      <c r="C13" s="196"/>
      <c r="D13" s="196"/>
      <c r="E13" s="196"/>
      <c r="F13" s="196"/>
      <c r="G13" s="89" t="s">
        <v>172</v>
      </c>
    </row>
    <row r="14" spans="1:7" x14ac:dyDescent="0.25">
      <c r="A14" s="204"/>
      <c r="B14" s="204"/>
      <c r="C14" s="204"/>
      <c r="D14" s="204"/>
      <c r="E14" s="204"/>
      <c r="F14" s="204"/>
      <c r="G14" s="204"/>
    </row>
    <row r="15" spans="1:7" ht="15.75" x14ac:dyDescent="0.25">
      <c r="A15" s="205" t="s">
        <v>178</v>
      </c>
      <c r="B15" s="205"/>
      <c r="C15" s="205"/>
      <c r="D15" s="205"/>
      <c r="E15" s="205"/>
      <c r="F15" s="205"/>
      <c r="G15" s="205"/>
    </row>
    <row r="16" spans="1:7" x14ac:dyDescent="0.25">
      <c r="A16" s="91">
        <v>1</v>
      </c>
      <c r="B16" s="201" t="s">
        <v>4</v>
      </c>
      <c r="C16" s="201"/>
      <c r="D16" s="201"/>
      <c r="E16" s="201"/>
      <c r="F16" s="201"/>
      <c r="G16" s="92" t="s">
        <v>157</v>
      </c>
    </row>
    <row r="17" spans="1:7" x14ac:dyDescent="0.25">
      <c r="A17" s="93">
        <v>2</v>
      </c>
      <c r="B17" s="201" t="s">
        <v>5</v>
      </c>
      <c r="C17" s="201"/>
      <c r="D17" s="201"/>
      <c r="E17" s="201"/>
      <c r="F17" s="201"/>
      <c r="G17" s="94" t="s">
        <v>342</v>
      </c>
    </row>
    <row r="18" spans="1:7" x14ac:dyDescent="0.25">
      <c r="A18" s="93">
        <v>3</v>
      </c>
      <c r="B18" s="201" t="s">
        <v>6</v>
      </c>
      <c r="C18" s="201"/>
      <c r="D18" s="201"/>
      <c r="E18" s="201"/>
      <c r="F18" s="201"/>
      <c r="G18" s="92">
        <v>1743.69</v>
      </c>
    </row>
    <row r="19" spans="1:7" x14ac:dyDescent="0.25">
      <c r="A19" s="93">
        <v>4</v>
      </c>
      <c r="B19" s="201" t="s">
        <v>7</v>
      </c>
      <c r="C19" s="201"/>
      <c r="D19" s="201"/>
      <c r="E19" s="201"/>
      <c r="F19" s="201"/>
      <c r="G19" s="92" t="str">
        <f>G16</f>
        <v>Copeira</v>
      </c>
    </row>
    <row r="20" spans="1:7" x14ac:dyDescent="0.25">
      <c r="A20" s="95">
        <v>5</v>
      </c>
      <c r="B20" s="201" t="s">
        <v>8</v>
      </c>
      <c r="C20" s="201"/>
      <c r="D20" s="201"/>
      <c r="E20" s="201"/>
      <c r="F20" s="201"/>
      <c r="G20" s="96">
        <v>45658</v>
      </c>
    </row>
    <row r="21" spans="1:7" ht="15.75" x14ac:dyDescent="0.25">
      <c r="A21" s="202"/>
      <c r="B21" s="202"/>
      <c r="C21" s="202"/>
      <c r="D21" s="202"/>
      <c r="E21" s="202"/>
      <c r="F21" s="202"/>
      <c r="G21" s="202"/>
    </row>
    <row r="22" spans="1:7" ht="15.75" x14ac:dyDescent="0.25">
      <c r="A22" s="193" t="s">
        <v>179</v>
      </c>
      <c r="B22" s="193"/>
      <c r="C22" s="193"/>
      <c r="D22" s="193"/>
      <c r="E22" s="193"/>
      <c r="F22" s="193"/>
      <c r="G22" s="193"/>
    </row>
    <row r="23" spans="1:7" x14ac:dyDescent="0.25">
      <c r="A23" s="97">
        <v>1</v>
      </c>
      <c r="B23" s="203" t="s">
        <v>10</v>
      </c>
      <c r="C23" s="203"/>
      <c r="D23" s="203"/>
      <c r="E23" s="203"/>
      <c r="F23" s="203" t="s">
        <v>11</v>
      </c>
      <c r="G23" s="203"/>
    </row>
    <row r="24" spans="1:7" x14ac:dyDescent="0.25">
      <c r="A24" s="93" t="s">
        <v>12</v>
      </c>
      <c r="B24" s="206" t="s">
        <v>13</v>
      </c>
      <c r="C24" s="206"/>
      <c r="D24" s="206"/>
      <c r="E24" s="206"/>
      <c r="F24" s="208">
        <f>G18</f>
        <v>1743.69</v>
      </c>
      <c r="G24" s="207"/>
    </row>
    <row r="25" spans="1:7" x14ac:dyDescent="0.25">
      <c r="A25" s="93" t="s">
        <v>14</v>
      </c>
      <c r="B25" s="206" t="s">
        <v>15</v>
      </c>
      <c r="C25" s="206"/>
      <c r="D25" s="206"/>
      <c r="E25" s="206"/>
      <c r="F25" s="207"/>
      <c r="G25" s="207"/>
    </row>
    <row r="26" spans="1:7" x14ac:dyDescent="0.25">
      <c r="A26" s="93" t="s">
        <v>16</v>
      </c>
      <c r="B26" s="206" t="s">
        <v>17</v>
      </c>
      <c r="C26" s="206"/>
      <c r="D26" s="206"/>
      <c r="E26" s="206"/>
      <c r="F26" s="207"/>
      <c r="G26" s="207"/>
    </row>
    <row r="27" spans="1:7" x14ac:dyDescent="0.25">
      <c r="A27" s="93" t="s">
        <v>18</v>
      </c>
      <c r="B27" s="206" t="s">
        <v>19</v>
      </c>
      <c r="C27" s="206"/>
      <c r="D27" s="206"/>
      <c r="E27" s="206"/>
      <c r="F27" s="207"/>
      <c r="G27" s="207"/>
    </row>
    <row r="28" spans="1:7" x14ac:dyDescent="0.25">
      <c r="A28" s="93" t="s">
        <v>20</v>
      </c>
      <c r="B28" s="206" t="s">
        <v>21</v>
      </c>
      <c r="C28" s="206"/>
      <c r="D28" s="206"/>
      <c r="E28" s="206"/>
      <c r="F28" s="207"/>
      <c r="G28" s="207"/>
    </row>
    <row r="29" spans="1:7" x14ac:dyDescent="0.25">
      <c r="A29" s="93" t="s">
        <v>22</v>
      </c>
      <c r="B29" s="206" t="s">
        <v>24</v>
      </c>
      <c r="C29" s="206"/>
      <c r="D29" s="206"/>
      <c r="E29" s="206"/>
      <c r="F29" s="207"/>
      <c r="G29" s="207"/>
    </row>
    <row r="30" spans="1:7" x14ac:dyDescent="0.25">
      <c r="A30" s="203" t="s">
        <v>25</v>
      </c>
      <c r="B30" s="203"/>
      <c r="C30" s="203"/>
      <c r="D30" s="203"/>
      <c r="E30" s="203"/>
      <c r="F30" s="211">
        <f>SUM(F24:F29)</f>
        <v>1743.69</v>
      </c>
      <c r="G30" s="211"/>
    </row>
    <row r="31" spans="1:7" x14ac:dyDescent="0.25">
      <c r="A31" s="98"/>
      <c r="B31" s="98"/>
      <c r="C31" s="98"/>
      <c r="D31" s="98"/>
      <c r="E31" s="98"/>
      <c r="F31" s="98"/>
      <c r="G31" s="98"/>
    </row>
    <row r="32" spans="1:7" ht="15.75" x14ac:dyDescent="0.25">
      <c r="A32" s="193" t="s">
        <v>180</v>
      </c>
      <c r="B32" s="193"/>
      <c r="C32" s="193"/>
      <c r="D32" s="193"/>
      <c r="E32" s="193"/>
      <c r="F32" s="193"/>
      <c r="G32" s="193"/>
    </row>
    <row r="33" spans="1:7" x14ac:dyDescent="0.25">
      <c r="A33" s="97" t="s">
        <v>51</v>
      </c>
      <c r="B33" s="203" t="s">
        <v>27</v>
      </c>
      <c r="C33" s="203"/>
      <c r="D33" s="203"/>
      <c r="E33" s="203"/>
      <c r="F33" s="99" t="s">
        <v>28</v>
      </c>
      <c r="G33" s="100" t="s">
        <v>11</v>
      </c>
    </row>
    <row r="34" spans="1:7" x14ac:dyDescent="0.25">
      <c r="A34" s="93" t="s">
        <v>12</v>
      </c>
      <c r="B34" s="206" t="s">
        <v>29</v>
      </c>
      <c r="C34" s="206"/>
      <c r="D34" s="206"/>
      <c r="E34" s="206"/>
      <c r="F34" s="101">
        <v>8.3299999999999999E-2</v>
      </c>
      <c r="G34" s="102">
        <f>F30*F34</f>
        <v>145.25</v>
      </c>
    </row>
    <row r="35" spans="1:7" x14ac:dyDescent="0.25">
      <c r="A35" s="93" t="s">
        <v>14</v>
      </c>
      <c r="B35" s="206" t="s">
        <v>30</v>
      </c>
      <c r="C35" s="206"/>
      <c r="D35" s="206"/>
      <c r="E35" s="206"/>
      <c r="F35" s="103">
        <v>0.121</v>
      </c>
      <c r="G35" s="104">
        <f>F30*F35</f>
        <v>210.99</v>
      </c>
    </row>
    <row r="36" spans="1:7" x14ac:dyDescent="0.25">
      <c r="A36" s="203" t="s">
        <v>31</v>
      </c>
      <c r="B36" s="203"/>
      <c r="C36" s="203"/>
      <c r="D36" s="203"/>
      <c r="E36" s="203"/>
      <c r="F36" s="105">
        <f>SUM(F34:F35)</f>
        <v>0.20430000000000001</v>
      </c>
      <c r="G36" s="106">
        <f>G34+G35</f>
        <v>356.24</v>
      </c>
    </row>
    <row r="37" spans="1:7" x14ac:dyDescent="0.25">
      <c r="A37" s="209"/>
      <c r="B37" s="209"/>
      <c r="C37" s="209"/>
      <c r="D37" s="209"/>
      <c r="E37" s="209"/>
      <c r="F37" s="209"/>
      <c r="G37" s="209"/>
    </row>
    <row r="38" spans="1:7" ht="21" customHeight="1" x14ac:dyDescent="0.25">
      <c r="A38" s="97" t="s">
        <v>53</v>
      </c>
      <c r="B38" s="210" t="s">
        <v>32</v>
      </c>
      <c r="C38" s="210"/>
      <c r="D38" s="210"/>
      <c r="E38" s="210"/>
      <c r="F38" s="99" t="s">
        <v>28</v>
      </c>
      <c r="G38" s="106" t="s">
        <v>11</v>
      </c>
    </row>
    <row r="39" spans="1:7" x14ac:dyDescent="0.25">
      <c r="A39" s="93" t="s">
        <v>12</v>
      </c>
      <c r="B39" s="206" t="s">
        <v>33</v>
      </c>
      <c r="C39" s="206"/>
      <c r="D39" s="206"/>
      <c r="E39" s="206"/>
      <c r="F39" s="101">
        <v>0.2</v>
      </c>
      <c r="G39" s="102">
        <f>(F30+G36)*F39</f>
        <v>419.99</v>
      </c>
    </row>
    <row r="40" spans="1:7" x14ac:dyDescent="0.25">
      <c r="A40" s="93" t="s">
        <v>14</v>
      </c>
      <c r="B40" s="206" t="s">
        <v>34</v>
      </c>
      <c r="C40" s="206"/>
      <c r="D40" s="206"/>
      <c r="E40" s="206"/>
      <c r="F40" s="101">
        <v>2.5000000000000001E-2</v>
      </c>
      <c r="G40" s="102">
        <f>(F30+G36)*F40</f>
        <v>52.5</v>
      </c>
    </row>
    <row r="41" spans="1:7" x14ac:dyDescent="0.25">
      <c r="A41" s="93" t="s">
        <v>16</v>
      </c>
      <c r="B41" s="206" t="s">
        <v>35</v>
      </c>
      <c r="C41" s="206"/>
      <c r="D41" s="206"/>
      <c r="E41" s="206"/>
      <c r="F41" s="103">
        <v>3.3000000000000002E-2</v>
      </c>
      <c r="G41" s="104">
        <f>(F30+G36)*F41</f>
        <v>69.3</v>
      </c>
    </row>
    <row r="42" spans="1:7" x14ac:dyDescent="0.25">
      <c r="A42" s="93" t="s">
        <v>36</v>
      </c>
      <c r="B42" s="206" t="s">
        <v>37</v>
      </c>
      <c r="C42" s="206"/>
      <c r="D42" s="206"/>
      <c r="E42" s="206"/>
      <c r="F42" s="101">
        <v>1.4999999999999999E-2</v>
      </c>
      <c r="G42" s="102">
        <f>(F30+G36)*F42</f>
        <v>31.5</v>
      </c>
    </row>
    <row r="43" spans="1:7" x14ac:dyDescent="0.25">
      <c r="A43" s="93" t="s">
        <v>20</v>
      </c>
      <c r="B43" s="206" t="s">
        <v>38</v>
      </c>
      <c r="C43" s="206"/>
      <c r="D43" s="206"/>
      <c r="E43" s="206"/>
      <c r="F43" s="101">
        <v>0.01</v>
      </c>
      <c r="G43" s="102">
        <f>(F30+G36)*F43</f>
        <v>21</v>
      </c>
    </row>
    <row r="44" spans="1:7" x14ac:dyDescent="0.25">
      <c r="A44" s="93" t="s">
        <v>22</v>
      </c>
      <c r="B44" s="206" t="s">
        <v>39</v>
      </c>
      <c r="C44" s="206"/>
      <c r="D44" s="206"/>
      <c r="E44" s="206"/>
      <c r="F44" s="101">
        <v>6.0000000000000001E-3</v>
      </c>
      <c r="G44" s="102">
        <f>(F30+G36)*F44</f>
        <v>12.6</v>
      </c>
    </row>
    <row r="45" spans="1:7" x14ac:dyDescent="0.25">
      <c r="A45" s="93" t="s">
        <v>23</v>
      </c>
      <c r="B45" s="206" t="s">
        <v>40</v>
      </c>
      <c r="C45" s="206"/>
      <c r="D45" s="206"/>
      <c r="E45" s="206"/>
      <c r="F45" s="101">
        <v>2E-3</v>
      </c>
      <c r="G45" s="102">
        <f>(F30+G36)*F45</f>
        <v>4.2</v>
      </c>
    </row>
    <row r="46" spans="1:7" x14ac:dyDescent="0.25">
      <c r="A46" s="93" t="s">
        <v>41</v>
      </c>
      <c r="B46" s="206" t="s">
        <v>42</v>
      </c>
      <c r="C46" s="206"/>
      <c r="D46" s="206"/>
      <c r="E46" s="206"/>
      <c r="F46" s="101">
        <v>0.08</v>
      </c>
      <c r="G46" s="102">
        <f>(F30+G36)*F46</f>
        <v>167.99</v>
      </c>
    </row>
    <row r="47" spans="1:7" x14ac:dyDescent="0.25">
      <c r="A47" s="203" t="s">
        <v>44</v>
      </c>
      <c r="B47" s="203"/>
      <c r="C47" s="203"/>
      <c r="D47" s="203"/>
      <c r="E47" s="203"/>
      <c r="F47" s="105">
        <f>SUM(F39:F46)</f>
        <v>0.371</v>
      </c>
      <c r="G47" s="106">
        <f>SUM(G39:G46)</f>
        <v>779.08</v>
      </c>
    </row>
    <row r="48" spans="1:7" ht="15.75" x14ac:dyDescent="0.25">
      <c r="A48" s="212"/>
      <c r="B48" s="212"/>
      <c r="C48" s="212"/>
      <c r="D48" s="212"/>
      <c r="E48" s="212"/>
      <c r="F48" s="212"/>
      <c r="G48" s="212"/>
    </row>
    <row r="49" spans="1:7" x14ac:dyDescent="0.25">
      <c r="A49" s="97" t="s">
        <v>55</v>
      </c>
      <c r="B49" s="203" t="s">
        <v>45</v>
      </c>
      <c r="C49" s="203"/>
      <c r="D49" s="203"/>
      <c r="E49" s="203"/>
      <c r="F49" s="99"/>
      <c r="G49" s="106" t="s">
        <v>11</v>
      </c>
    </row>
    <row r="50" spans="1:7" x14ac:dyDescent="0.25">
      <c r="A50" s="93" t="s">
        <v>12</v>
      </c>
      <c r="B50" s="206" t="s">
        <v>46</v>
      </c>
      <c r="C50" s="206"/>
      <c r="D50" s="206"/>
      <c r="E50" s="206"/>
      <c r="F50" s="92">
        <v>11</v>
      </c>
      <c r="G50" s="102">
        <f>5.5*2*22-6%*F30</f>
        <v>137.38</v>
      </c>
    </row>
    <row r="51" spans="1:7" x14ac:dyDescent="0.25">
      <c r="A51" s="93" t="s">
        <v>14</v>
      </c>
      <c r="B51" s="206" t="s">
        <v>47</v>
      </c>
      <c r="C51" s="206"/>
      <c r="D51" s="206"/>
      <c r="E51" s="206"/>
      <c r="F51" s="92">
        <v>44.3</v>
      </c>
      <c r="G51" s="102">
        <f>F51*22</f>
        <v>974.6</v>
      </c>
    </row>
    <row r="52" spans="1:7" x14ac:dyDescent="0.25">
      <c r="A52" s="93" t="s">
        <v>16</v>
      </c>
      <c r="B52" s="206" t="s">
        <v>48</v>
      </c>
      <c r="C52" s="206"/>
      <c r="D52" s="206"/>
      <c r="E52" s="206"/>
      <c r="F52" s="92">
        <v>200</v>
      </c>
      <c r="G52" s="102">
        <f>F52</f>
        <v>200</v>
      </c>
    </row>
    <row r="53" spans="1:7" x14ac:dyDescent="0.25">
      <c r="A53" s="93" t="s">
        <v>36</v>
      </c>
      <c r="B53" s="206" t="s">
        <v>120</v>
      </c>
      <c r="C53" s="206"/>
      <c r="D53" s="206"/>
      <c r="E53" s="206"/>
      <c r="F53" s="92">
        <v>13.64</v>
      </c>
      <c r="G53" s="102">
        <f>F53</f>
        <v>13.64</v>
      </c>
    </row>
    <row r="54" spans="1:7" x14ac:dyDescent="0.25">
      <c r="A54" s="93" t="s">
        <v>20</v>
      </c>
      <c r="B54" s="206" t="s">
        <v>121</v>
      </c>
      <c r="C54" s="206"/>
      <c r="D54" s="206"/>
      <c r="E54" s="206"/>
      <c r="F54" s="92">
        <v>3.61</v>
      </c>
      <c r="G54" s="102">
        <f>F54</f>
        <v>3.61</v>
      </c>
    </row>
    <row r="55" spans="1:7" x14ac:dyDescent="0.25">
      <c r="A55" s="216" t="s">
        <v>49</v>
      </c>
      <c r="B55" s="216"/>
      <c r="C55" s="216"/>
      <c r="D55" s="216"/>
      <c r="E55" s="216"/>
      <c r="F55" s="99"/>
      <c r="G55" s="106">
        <f>SUM(G50:G54)</f>
        <v>1329.23</v>
      </c>
    </row>
    <row r="56" spans="1:7" x14ac:dyDescent="0.25">
      <c r="A56" s="217"/>
      <c r="B56" s="217"/>
      <c r="C56" s="217"/>
      <c r="D56" s="217"/>
      <c r="E56" s="217"/>
      <c r="F56" s="217"/>
      <c r="G56" s="217"/>
    </row>
    <row r="57" spans="1:7" ht="15.75" x14ac:dyDescent="0.25">
      <c r="A57" s="218" t="s">
        <v>186</v>
      </c>
      <c r="B57" s="218"/>
      <c r="C57" s="218"/>
      <c r="D57" s="218"/>
      <c r="E57" s="218"/>
      <c r="F57" s="218"/>
      <c r="G57" s="218"/>
    </row>
    <row r="58" spans="1:7" x14ac:dyDescent="0.25">
      <c r="A58" s="107">
        <v>2</v>
      </c>
      <c r="B58" s="219" t="s">
        <v>50</v>
      </c>
      <c r="C58" s="219"/>
      <c r="D58" s="219"/>
      <c r="E58" s="219"/>
      <c r="F58" s="219"/>
      <c r="G58" s="108" t="s">
        <v>11</v>
      </c>
    </row>
    <row r="59" spans="1:7" x14ac:dyDescent="0.25">
      <c r="A59" s="93" t="s">
        <v>51</v>
      </c>
      <c r="B59" s="206" t="s">
        <v>52</v>
      </c>
      <c r="C59" s="206"/>
      <c r="D59" s="206"/>
      <c r="E59" s="206"/>
      <c r="F59" s="206"/>
      <c r="G59" s="102">
        <f>G36</f>
        <v>356.24</v>
      </c>
    </row>
    <row r="60" spans="1:7" x14ac:dyDescent="0.25">
      <c r="A60" s="93" t="s">
        <v>53</v>
      </c>
      <c r="B60" s="206" t="s">
        <v>54</v>
      </c>
      <c r="C60" s="206"/>
      <c r="D60" s="206"/>
      <c r="E60" s="206"/>
      <c r="F60" s="206"/>
      <c r="G60" s="102">
        <f>G47</f>
        <v>779.08</v>
      </c>
    </row>
    <row r="61" spans="1:7" x14ac:dyDescent="0.25">
      <c r="A61" s="93" t="s">
        <v>55</v>
      </c>
      <c r="B61" s="206" t="s">
        <v>56</v>
      </c>
      <c r="C61" s="206"/>
      <c r="D61" s="206"/>
      <c r="E61" s="206"/>
      <c r="F61" s="206"/>
      <c r="G61" s="102">
        <f>G55</f>
        <v>1329.23</v>
      </c>
    </row>
    <row r="62" spans="1:7" x14ac:dyDescent="0.25">
      <c r="A62" s="203" t="s">
        <v>57</v>
      </c>
      <c r="B62" s="203"/>
      <c r="C62" s="203"/>
      <c r="D62" s="203"/>
      <c r="E62" s="203"/>
      <c r="F62" s="203"/>
      <c r="G62" s="106">
        <f>SUM(G59:G61)</f>
        <v>2464.5500000000002</v>
      </c>
    </row>
    <row r="63" spans="1:7" x14ac:dyDescent="0.25">
      <c r="A63" s="213"/>
      <c r="B63" s="213"/>
      <c r="C63" s="213"/>
      <c r="D63" s="213"/>
      <c r="E63" s="213"/>
      <c r="F63" s="213"/>
      <c r="G63" s="213"/>
    </row>
    <row r="64" spans="1:7" ht="15.75" x14ac:dyDescent="0.25">
      <c r="A64" s="193" t="s">
        <v>181</v>
      </c>
      <c r="B64" s="214"/>
      <c r="C64" s="214"/>
      <c r="D64" s="214"/>
      <c r="E64" s="214"/>
      <c r="F64" s="214"/>
      <c r="G64" s="214"/>
    </row>
    <row r="65" spans="1:7" x14ac:dyDescent="0.25">
      <c r="A65" s="109">
        <v>3</v>
      </c>
      <c r="B65" s="215" t="s">
        <v>59</v>
      </c>
      <c r="C65" s="215"/>
      <c r="D65" s="215"/>
      <c r="E65" s="215"/>
      <c r="F65" s="110" t="s">
        <v>28</v>
      </c>
      <c r="G65" s="111" t="s">
        <v>11</v>
      </c>
    </row>
    <row r="66" spans="1:7" x14ac:dyDescent="0.25">
      <c r="A66" s="93" t="s">
        <v>12</v>
      </c>
      <c r="B66" s="206" t="s">
        <v>60</v>
      </c>
      <c r="C66" s="206"/>
      <c r="D66" s="206"/>
      <c r="E66" s="206"/>
      <c r="F66" s="112">
        <v>4.1999999999999997E-3</v>
      </c>
      <c r="G66" s="92">
        <f>$F$30*F66</f>
        <v>7.32</v>
      </c>
    </row>
    <row r="67" spans="1:7" x14ac:dyDescent="0.25">
      <c r="A67" s="93" t="s">
        <v>14</v>
      </c>
      <c r="B67" s="220" t="s">
        <v>61</v>
      </c>
      <c r="C67" s="220"/>
      <c r="D67" s="220"/>
      <c r="E67" s="220"/>
      <c r="F67" s="112">
        <f>F46*F66</f>
        <v>2.9999999999999997E-4</v>
      </c>
      <c r="G67" s="94">
        <f t="shared" ref="G67:G70" si="0">$F$30*F67</f>
        <v>0.52</v>
      </c>
    </row>
    <row r="68" spans="1:7" x14ac:dyDescent="0.25">
      <c r="A68" s="93" t="s">
        <v>16</v>
      </c>
      <c r="B68" s="220" t="s">
        <v>118</v>
      </c>
      <c r="C68" s="220"/>
      <c r="D68" s="220"/>
      <c r="E68" s="220"/>
      <c r="F68" s="112">
        <v>0.04</v>
      </c>
      <c r="G68" s="92">
        <f t="shared" si="0"/>
        <v>69.75</v>
      </c>
    </row>
    <row r="69" spans="1:7" x14ac:dyDescent="0.25">
      <c r="A69" s="93" t="s">
        <v>36</v>
      </c>
      <c r="B69" s="206" t="s">
        <v>62</v>
      </c>
      <c r="C69" s="206"/>
      <c r="D69" s="206"/>
      <c r="E69" s="206"/>
      <c r="F69" s="112">
        <v>4.0000000000000002E-4</v>
      </c>
      <c r="G69" s="92">
        <f t="shared" si="0"/>
        <v>0.7</v>
      </c>
    </row>
    <row r="70" spans="1:7" x14ac:dyDescent="0.25">
      <c r="A70" s="93" t="s">
        <v>20</v>
      </c>
      <c r="B70" s="220" t="s">
        <v>63</v>
      </c>
      <c r="C70" s="220"/>
      <c r="D70" s="220"/>
      <c r="E70" s="220"/>
      <c r="F70" s="112">
        <f>F47*F69</f>
        <v>1E-4</v>
      </c>
      <c r="G70" s="94">
        <f t="shared" si="0"/>
        <v>0.17</v>
      </c>
    </row>
    <row r="71" spans="1:7" x14ac:dyDescent="0.25">
      <c r="A71" s="93" t="s">
        <v>22</v>
      </c>
      <c r="B71" s="220" t="s">
        <v>119</v>
      </c>
      <c r="C71" s="220"/>
      <c r="D71" s="220"/>
      <c r="E71" s="220"/>
      <c r="F71" s="112">
        <v>0</v>
      </c>
      <c r="G71" s="92">
        <f>$F$30*F71</f>
        <v>0</v>
      </c>
    </row>
    <row r="72" spans="1:7" x14ac:dyDescent="0.25">
      <c r="A72" s="203" t="s">
        <v>64</v>
      </c>
      <c r="B72" s="203"/>
      <c r="C72" s="203"/>
      <c r="D72" s="203"/>
      <c r="E72" s="203"/>
      <c r="F72" s="113">
        <f>SUM(F66:F71)</f>
        <v>4.4999999999999998E-2</v>
      </c>
      <c r="G72" s="114">
        <f>SUM(G66:G71)</f>
        <v>78.459999999999994</v>
      </c>
    </row>
    <row r="73" spans="1:7" x14ac:dyDescent="0.25">
      <c r="A73" s="213"/>
      <c r="B73" s="213"/>
      <c r="C73" s="213"/>
      <c r="D73" s="213"/>
      <c r="E73" s="213"/>
      <c r="F73" s="213"/>
      <c r="G73" s="213"/>
    </row>
    <row r="74" spans="1:7" ht="15.75" x14ac:dyDescent="0.25">
      <c r="A74" s="193" t="s">
        <v>182</v>
      </c>
      <c r="B74" s="193"/>
      <c r="C74" s="193"/>
      <c r="D74" s="193"/>
      <c r="E74" s="193"/>
      <c r="F74" s="193"/>
      <c r="G74" s="193"/>
    </row>
    <row r="75" spans="1:7" x14ac:dyDescent="0.25">
      <c r="A75" s="97" t="s">
        <v>70</v>
      </c>
      <c r="B75" s="203" t="s">
        <v>95</v>
      </c>
      <c r="C75" s="203"/>
      <c r="D75" s="203"/>
      <c r="E75" s="203"/>
      <c r="F75" s="99" t="s">
        <v>28</v>
      </c>
      <c r="G75" s="106" t="s">
        <v>11</v>
      </c>
    </row>
    <row r="76" spans="1:7" x14ac:dyDescent="0.25">
      <c r="A76" s="93" t="s">
        <v>12</v>
      </c>
      <c r="B76" s="206" t="s">
        <v>96</v>
      </c>
      <c r="C76" s="206"/>
      <c r="D76" s="206"/>
      <c r="E76" s="206"/>
      <c r="F76" s="101">
        <v>1.01E-2</v>
      </c>
      <c r="G76" s="102">
        <f>F30*F76</f>
        <v>17.61</v>
      </c>
    </row>
    <row r="77" spans="1:7" x14ac:dyDescent="0.25">
      <c r="A77" s="93" t="s">
        <v>14</v>
      </c>
      <c r="B77" s="206" t="s">
        <v>97</v>
      </c>
      <c r="C77" s="206"/>
      <c r="D77" s="206"/>
      <c r="E77" s="206"/>
      <c r="F77" s="101">
        <v>1.66E-2</v>
      </c>
      <c r="G77" s="102">
        <f>F30*F77</f>
        <v>28.95</v>
      </c>
    </row>
    <row r="78" spans="1:7" x14ac:dyDescent="0.25">
      <c r="A78" s="93" t="s">
        <v>16</v>
      </c>
      <c r="B78" s="206" t="s">
        <v>98</v>
      </c>
      <c r="C78" s="206"/>
      <c r="D78" s="206"/>
      <c r="E78" s="206"/>
      <c r="F78" s="101">
        <v>2.0000000000000001E-4</v>
      </c>
      <c r="G78" s="102">
        <f>F30*F78</f>
        <v>0.35</v>
      </c>
    </row>
    <row r="79" spans="1:7" x14ac:dyDescent="0.25">
      <c r="A79" s="93" t="s">
        <v>36</v>
      </c>
      <c r="B79" s="206" t="s">
        <v>99</v>
      </c>
      <c r="C79" s="206"/>
      <c r="D79" s="206"/>
      <c r="E79" s="206"/>
      <c r="F79" s="101">
        <v>2.9999999999999997E-4</v>
      </c>
      <c r="G79" s="102">
        <f>F30*F79</f>
        <v>0.52</v>
      </c>
    </row>
    <row r="80" spans="1:7" x14ac:dyDescent="0.25">
      <c r="A80" s="93" t="s">
        <v>20</v>
      </c>
      <c r="B80" s="206" t="s">
        <v>100</v>
      </c>
      <c r="C80" s="206"/>
      <c r="D80" s="206"/>
      <c r="E80" s="206"/>
      <c r="F80" s="101">
        <v>1E-3</v>
      </c>
      <c r="G80" s="102">
        <f>F30*F80</f>
        <v>1.74</v>
      </c>
    </row>
    <row r="81" spans="1:7" x14ac:dyDescent="0.25">
      <c r="A81" s="93" t="s">
        <v>22</v>
      </c>
      <c r="B81" s="206" t="s">
        <v>101</v>
      </c>
      <c r="C81" s="206"/>
      <c r="D81" s="206"/>
      <c r="E81" s="206"/>
      <c r="F81" s="101">
        <v>0</v>
      </c>
      <c r="G81" s="102">
        <f>F30*F81</f>
        <v>0</v>
      </c>
    </row>
    <row r="82" spans="1:7" x14ac:dyDescent="0.25">
      <c r="A82" s="203" t="s">
        <v>66</v>
      </c>
      <c r="B82" s="203"/>
      <c r="C82" s="203"/>
      <c r="D82" s="203"/>
      <c r="E82" s="203"/>
      <c r="F82" s="105">
        <f>SUM(F76:F81)</f>
        <v>2.8199999999999999E-2</v>
      </c>
      <c r="G82" s="106">
        <f>SUM(G76:G81)</f>
        <v>49.17</v>
      </c>
    </row>
    <row r="83" spans="1:7" x14ac:dyDescent="0.25">
      <c r="A83" s="213"/>
      <c r="B83" s="213"/>
      <c r="C83" s="213"/>
      <c r="D83" s="213"/>
      <c r="E83" s="213"/>
      <c r="F83" s="213"/>
      <c r="G83" s="213"/>
    </row>
    <row r="84" spans="1:7" x14ac:dyDescent="0.25">
      <c r="A84" s="221" t="s">
        <v>183</v>
      </c>
      <c r="B84" s="221"/>
      <c r="C84" s="221"/>
      <c r="D84" s="221"/>
      <c r="E84" s="221"/>
      <c r="F84" s="221"/>
      <c r="G84" s="221"/>
    </row>
    <row r="85" spans="1:7" x14ac:dyDescent="0.25">
      <c r="A85" s="203" t="s">
        <v>67</v>
      </c>
      <c r="B85" s="203"/>
      <c r="C85" s="203"/>
      <c r="D85" s="203"/>
      <c r="E85" s="203"/>
      <c r="F85" s="99" t="s">
        <v>28</v>
      </c>
      <c r="G85" s="106" t="s">
        <v>11</v>
      </c>
    </row>
    <row r="86" spans="1:7" x14ac:dyDescent="0.25">
      <c r="A86" s="93" t="s">
        <v>12</v>
      </c>
      <c r="B86" s="206" t="s">
        <v>102</v>
      </c>
      <c r="C86" s="206"/>
      <c r="D86" s="206"/>
      <c r="E86" s="206"/>
      <c r="F86" s="91"/>
      <c r="G86" s="102">
        <f>F30*F86</f>
        <v>0</v>
      </c>
    </row>
    <row r="87" spans="1:7" x14ac:dyDescent="0.25">
      <c r="A87" s="203" t="s">
        <v>68</v>
      </c>
      <c r="B87" s="203"/>
      <c r="C87" s="203"/>
      <c r="D87" s="203"/>
      <c r="E87" s="203"/>
      <c r="F87" s="105">
        <f>F86</f>
        <v>0</v>
      </c>
      <c r="G87" s="106">
        <f>G86</f>
        <v>0</v>
      </c>
    </row>
    <row r="88" spans="1:7" x14ac:dyDescent="0.25">
      <c r="A88" s="213"/>
      <c r="B88" s="213"/>
      <c r="C88" s="213"/>
      <c r="D88" s="213"/>
      <c r="E88" s="213"/>
      <c r="F88" s="213"/>
      <c r="G88" s="213"/>
    </row>
    <row r="89" spans="1:7" ht="15.75" x14ac:dyDescent="0.25">
      <c r="A89" s="218" t="s">
        <v>187</v>
      </c>
      <c r="B89" s="218"/>
      <c r="C89" s="218"/>
      <c r="D89" s="218"/>
      <c r="E89" s="218"/>
      <c r="F89" s="218"/>
      <c r="G89" s="218"/>
    </row>
    <row r="90" spans="1:7" x14ac:dyDescent="0.25">
      <c r="A90" s="107">
        <v>4</v>
      </c>
      <c r="B90" s="219" t="s">
        <v>69</v>
      </c>
      <c r="C90" s="219"/>
      <c r="D90" s="219"/>
      <c r="E90" s="219"/>
      <c r="F90" s="219"/>
      <c r="G90" s="115" t="s">
        <v>11</v>
      </c>
    </row>
    <row r="91" spans="1:7" x14ac:dyDescent="0.25">
      <c r="A91" s="93" t="s">
        <v>70</v>
      </c>
      <c r="B91" s="206" t="s">
        <v>103</v>
      </c>
      <c r="C91" s="206"/>
      <c r="D91" s="206"/>
      <c r="E91" s="206"/>
      <c r="F91" s="206"/>
      <c r="G91" s="102">
        <f>G82</f>
        <v>49.17</v>
      </c>
    </row>
    <row r="92" spans="1:7" x14ac:dyDescent="0.25">
      <c r="A92" s="93" t="s">
        <v>71</v>
      </c>
      <c r="B92" s="206" t="s">
        <v>104</v>
      </c>
      <c r="C92" s="206"/>
      <c r="D92" s="206"/>
      <c r="E92" s="206"/>
      <c r="F92" s="206"/>
      <c r="G92" s="102">
        <f>G87</f>
        <v>0</v>
      </c>
    </row>
    <row r="93" spans="1:7" x14ac:dyDescent="0.25">
      <c r="A93" s="216" t="s">
        <v>72</v>
      </c>
      <c r="B93" s="216"/>
      <c r="C93" s="216"/>
      <c r="D93" s="216"/>
      <c r="E93" s="216"/>
      <c r="F93" s="216"/>
      <c r="G93" s="106">
        <f>SUM(G91+G92)</f>
        <v>49.17</v>
      </c>
    </row>
    <row r="94" spans="1:7" x14ac:dyDescent="0.25">
      <c r="A94" s="213"/>
      <c r="B94" s="213"/>
      <c r="C94" s="213"/>
      <c r="D94" s="213"/>
      <c r="E94" s="213"/>
      <c r="F94" s="213"/>
      <c r="G94" s="213"/>
    </row>
    <row r="95" spans="1:7" ht="15.75" x14ac:dyDescent="0.25">
      <c r="A95" s="193" t="s">
        <v>184</v>
      </c>
      <c r="B95" s="193"/>
      <c r="C95" s="193"/>
      <c r="D95" s="193"/>
      <c r="E95" s="193"/>
      <c r="F95" s="193"/>
      <c r="G95" s="193"/>
    </row>
    <row r="96" spans="1:7" x14ac:dyDescent="0.25">
      <c r="A96" s="107">
        <v>5</v>
      </c>
      <c r="B96" s="219" t="s">
        <v>74</v>
      </c>
      <c r="C96" s="219"/>
      <c r="D96" s="219"/>
      <c r="E96" s="219"/>
      <c r="F96" s="219"/>
      <c r="G96" s="116" t="s">
        <v>11</v>
      </c>
    </row>
    <row r="97" spans="1:7" x14ac:dyDescent="0.25">
      <c r="A97" s="93" t="s">
        <v>12</v>
      </c>
      <c r="B97" s="206" t="s">
        <v>75</v>
      </c>
      <c r="C97" s="206"/>
      <c r="D97" s="206"/>
      <c r="E97" s="206"/>
      <c r="F97" s="206"/>
      <c r="G97" s="102">
        <f>Uniformes!J32</f>
        <v>83.06</v>
      </c>
    </row>
    <row r="98" spans="1:7" x14ac:dyDescent="0.25">
      <c r="A98" s="93" t="s">
        <v>14</v>
      </c>
      <c r="B98" s="206" t="s">
        <v>76</v>
      </c>
      <c r="C98" s="206"/>
      <c r="D98" s="206"/>
      <c r="E98" s="206"/>
      <c r="F98" s="206"/>
      <c r="G98" s="102">
        <v>0</v>
      </c>
    </row>
    <row r="99" spans="1:7" x14ac:dyDescent="0.25">
      <c r="A99" s="93" t="s">
        <v>16</v>
      </c>
      <c r="B99" s="206" t="s">
        <v>77</v>
      </c>
      <c r="C99" s="206"/>
      <c r="D99" s="206"/>
      <c r="E99" s="206"/>
      <c r="F99" s="206"/>
      <c r="G99" s="102">
        <v>0</v>
      </c>
    </row>
    <row r="100" spans="1:7" x14ac:dyDescent="0.25">
      <c r="A100" s="93" t="s">
        <v>36</v>
      </c>
      <c r="B100" s="206" t="s">
        <v>43</v>
      </c>
      <c r="C100" s="206"/>
      <c r="D100" s="206"/>
      <c r="E100" s="206"/>
      <c r="F100" s="206"/>
      <c r="G100" s="102">
        <v>0</v>
      </c>
    </row>
    <row r="101" spans="1:7" x14ac:dyDescent="0.25">
      <c r="A101" s="203" t="s">
        <v>78</v>
      </c>
      <c r="B101" s="203"/>
      <c r="C101" s="203"/>
      <c r="D101" s="203"/>
      <c r="E101" s="203"/>
      <c r="F101" s="203"/>
      <c r="G101" s="106">
        <f>SUM(G97:G100)</f>
        <v>83.06</v>
      </c>
    </row>
    <row r="102" spans="1:7" x14ac:dyDescent="0.25">
      <c r="A102" s="213"/>
      <c r="B102" s="213"/>
      <c r="C102" s="213"/>
      <c r="D102" s="213"/>
      <c r="E102" s="213"/>
      <c r="F102" s="213"/>
      <c r="G102" s="213"/>
    </row>
    <row r="103" spans="1:7" ht="15.75" x14ac:dyDescent="0.25">
      <c r="A103" s="193" t="s">
        <v>185</v>
      </c>
      <c r="B103" s="193"/>
      <c r="C103" s="193"/>
      <c r="D103" s="193"/>
      <c r="E103" s="193"/>
      <c r="F103" s="193"/>
      <c r="G103" s="193"/>
    </row>
    <row r="104" spans="1:7" x14ac:dyDescent="0.25">
      <c r="A104" s="107">
        <v>6</v>
      </c>
      <c r="B104" s="215" t="s">
        <v>80</v>
      </c>
      <c r="C104" s="215"/>
      <c r="D104" s="215"/>
      <c r="E104" s="215"/>
      <c r="F104" s="117" t="s">
        <v>28</v>
      </c>
      <c r="G104" s="108" t="s">
        <v>11</v>
      </c>
    </row>
    <row r="105" spans="1:7" x14ac:dyDescent="0.25">
      <c r="A105" s="93" t="s">
        <v>12</v>
      </c>
      <c r="B105" s="206" t="s">
        <v>81</v>
      </c>
      <c r="C105" s="206"/>
      <c r="D105" s="206"/>
      <c r="E105" s="206"/>
      <c r="F105" s="101">
        <v>1.4999999999999999E-2</v>
      </c>
      <c r="G105" s="102">
        <f>F105*G120</f>
        <v>66.28</v>
      </c>
    </row>
    <row r="106" spans="1:7" x14ac:dyDescent="0.25">
      <c r="A106" s="93" t="s">
        <v>14</v>
      </c>
      <c r="B106" s="206" t="s">
        <v>82</v>
      </c>
      <c r="C106" s="206"/>
      <c r="D106" s="206"/>
      <c r="E106" s="206"/>
      <c r="F106" s="101">
        <v>1.4999999999999999E-2</v>
      </c>
      <c r="G106" s="102">
        <f>(G105+G120)*F106</f>
        <v>67.28</v>
      </c>
    </row>
    <row r="107" spans="1:7" x14ac:dyDescent="0.25">
      <c r="A107" s="93" t="s">
        <v>16</v>
      </c>
      <c r="B107" s="222" t="s">
        <v>83</v>
      </c>
      <c r="C107" s="222"/>
      <c r="D107" s="222"/>
      <c r="E107" s="222"/>
      <c r="F107" s="118">
        <f>F108+F109+F110</f>
        <v>0.13589999999999999</v>
      </c>
      <c r="G107" s="102"/>
    </row>
    <row r="108" spans="1:7" x14ac:dyDescent="0.25">
      <c r="A108" s="93" t="s">
        <v>84</v>
      </c>
      <c r="B108" s="206" t="s">
        <v>85</v>
      </c>
      <c r="C108" s="206"/>
      <c r="D108" s="206"/>
      <c r="E108" s="206"/>
      <c r="F108" s="101">
        <v>1.5299999999999999E-2</v>
      </c>
      <c r="G108" s="102">
        <f>(G105+G106+G120)/(1-F107)*F108</f>
        <v>80.61</v>
      </c>
    </row>
    <row r="109" spans="1:7" x14ac:dyDescent="0.25">
      <c r="A109" s="93" t="s">
        <v>87</v>
      </c>
      <c r="B109" s="206" t="s">
        <v>86</v>
      </c>
      <c r="C109" s="206"/>
      <c r="D109" s="206"/>
      <c r="E109" s="206"/>
      <c r="F109" s="101">
        <v>7.0599999999999996E-2</v>
      </c>
      <c r="G109" s="102">
        <f>(G105+G106+G120)/(1-F107)*F109</f>
        <v>371.95</v>
      </c>
    </row>
    <row r="110" spans="1:7" x14ac:dyDescent="0.25">
      <c r="A110" s="93" t="s">
        <v>88</v>
      </c>
      <c r="B110" s="206" t="s">
        <v>89</v>
      </c>
      <c r="C110" s="206"/>
      <c r="D110" s="206"/>
      <c r="E110" s="206"/>
      <c r="F110" s="101">
        <v>0.05</v>
      </c>
      <c r="G110" s="102">
        <f>(G105+G106+G120)/(1-F107)*F110</f>
        <v>263.42</v>
      </c>
    </row>
    <row r="111" spans="1:7" x14ac:dyDescent="0.25">
      <c r="A111" s="203" t="s">
        <v>90</v>
      </c>
      <c r="B111" s="203"/>
      <c r="C111" s="203"/>
      <c r="D111" s="203"/>
      <c r="E111" s="203"/>
      <c r="F111" s="119">
        <f>SUM(F105:F107)</f>
        <v>0.16589999999999999</v>
      </c>
      <c r="G111" s="106">
        <f>SUM(G105+G106+G108+G109+G110)</f>
        <v>849.54</v>
      </c>
    </row>
    <row r="112" spans="1:7" x14ac:dyDescent="0.25">
      <c r="A112" s="213"/>
      <c r="B112" s="213"/>
      <c r="C112" s="213"/>
      <c r="D112" s="213"/>
      <c r="E112" s="213"/>
      <c r="F112" s="213"/>
      <c r="G112" s="213"/>
    </row>
    <row r="113" spans="1:7" ht="15.75" x14ac:dyDescent="0.25">
      <c r="A113" s="193" t="s">
        <v>188</v>
      </c>
      <c r="B113" s="193"/>
      <c r="C113" s="193"/>
      <c r="D113" s="193"/>
      <c r="E113" s="193"/>
      <c r="F113" s="193"/>
      <c r="G113" s="193"/>
    </row>
    <row r="114" spans="1:7" x14ac:dyDescent="0.25">
      <c r="A114" s="219" t="s">
        <v>91</v>
      </c>
      <c r="B114" s="219"/>
      <c r="C114" s="219"/>
      <c r="D114" s="219"/>
      <c r="E114" s="219"/>
      <c r="F114" s="219"/>
      <c r="G114" s="108" t="s">
        <v>11</v>
      </c>
    </row>
    <row r="115" spans="1:7" x14ac:dyDescent="0.25">
      <c r="A115" s="93" t="s">
        <v>12</v>
      </c>
      <c r="B115" s="224" t="s">
        <v>9</v>
      </c>
      <c r="C115" s="224"/>
      <c r="D115" s="224"/>
      <c r="E115" s="224"/>
      <c r="F115" s="224"/>
      <c r="G115" s="102">
        <f>F30</f>
        <v>1743.69</v>
      </c>
    </row>
    <row r="116" spans="1:7" x14ac:dyDescent="0.25">
      <c r="A116" s="93" t="s">
        <v>14</v>
      </c>
      <c r="B116" s="224" t="s">
        <v>26</v>
      </c>
      <c r="C116" s="224"/>
      <c r="D116" s="224"/>
      <c r="E116" s="224"/>
      <c r="F116" s="224"/>
      <c r="G116" s="102">
        <f>G62</f>
        <v>2464.5500000000002</v>
      </c>
    </row>
    <row r="117" spans="1:7" x14ac:dyDescent="0.25">
      <c r="A117" s="93" t="s">
        <v>16</v>
      </c>
      <c r="B117" s="224" t="s">
        <v>58</v>
      </c>
      <c r="C117" s="224"/>
      <c r="D117" s="224"/>
      <c r="E117" s="224"/>
      <c r="F117" s="224"/>
      <c r="G117" s="102">
        <f>G72</f>
        <v>78.459999999999994</v>
      </c>
    </row>
    <row r="118" spans="1:7" x14ac:dyDescent="0.25">
      <c r="A118" s="93" t="s">
        <v>36</v>
      </c>
      <c r="B118" s="224" t="s">
        <v>65</v>
      </c>
      <c r="C118" s="224"/>
      <c r="D118" s="224"/>
      <c r="E118" s="224"/>
      <c r="F118" s="224"/>
      <c r="G118" s="102">
        <f>G93</f>
        <v>49.17</v>
      </c>
    </row>
    <row r="119" spans="1:7" x14ac:dyDescent="0.25">
      <c r="A119" s="93" t="s">
        <v>20</v>
      </c>
      <c r="B119" s="224" t="s">
        <v>73</v>
      </c>
      <c r="C119" s="224"/>
      <c r="D119" s="224"/>
      <c r="E119" s="224"/>
      <c r="F119" s="224"/>
      <c r="G119" s="102">
        <f>G101</f>
        <v>83.06</v>
      </c>
    </row>
    <row r="120" spans="1:7" x14ac:dyDescent="0.25">
      <c r="A120" s="203" t="s">
        <v>105</v>
      </c>
      <c r="B120" s="203"/>
      <c r="C120" s="203"/>
      <c r="D120" s="203"/>
      <c r="E120" s="203"/>
      <c r="F120" s="203"/>
      <c r="G120" s="106">
        <f>SUM(G115:G119)</f>
        <v>4418.93</v>
      </c>
    </row>
    <row r="121" spans="1:7" x14ac:dyDescent="0.25">
      <c r="A121" s="93" t="s">
        <v>22</v>
      </c>
      <c r="B121" s="207" t="s">
        <v>79</v>
      </c>
      <c r="C121" s="207"/>
      <c r="D121" s="207"/>
      <c r="E121" s="207"/>
      <c r="F121" s="207"/>
      <c r="G121" s="102">
        <f>G111</f>
        <v>849.54</v>
      </c>
    </row>
    <row r="122" spans="1:7" x14ac:dyDescent="0.25">
      <c r="A122" s="223" t="s">
        <v>92</v>
      </c>
      <c r="B122" s="223"/>
      <c r="C122" s="223"/>
      <c r="D122" s="223"/>
      <c r="E122" s="223"/>
      <c r="F122" s="223"/>
      <c r="G122" s="120">
        <f>G120+G121</f>
        <v>5268.47</v>
      </c>
    </row>
  </sheetData>
  <mergeCells count="129">
    <mergeCell ref="A7:G7"/>
    <mergeCell ref="A8:G8"/>
    <mergeCell ref="A9:G9"/>
    <mergeCell ref="A10:F10"/>
    <mergeCell ref="A11:F11"/>
    <mergeCell ref="A12:F12"/>
    <mergeCell ref="A1:G1"/>
    <mergeCell ref="A2:G2"/>
    <mergeCell ref="A3:G3"/>
    <mergeCell ref="A4:G4"/>
    <mergeCell ref="A5:G5"/>
    <mergeCell ref="A6:G6"/>
    <mergeCell ref="B19:F19"/>
    <mergeCell ref="B20:F20"/>
    <mergeCell ref="A21:G21"/>
    <mergeCell ref="A22:G22"/>
    <mergeCell ref="B23:E23"/>
    <mergeCell ref="F23:G23"/>
    <mergeCell ref="A13:F13"/>
    <mergeCell ref="A14:G14"/>
    <mergeCell ref="A15:G15"/>
    <mergeCell ref="B16:F16"/>
    <mergeCell ref="B17:F17"/>
    <mergeCell ref="B18:F18"/>
    <mergeCell ref="B27:E27"/>
    <mergeCell ref="F27:G27"/>
    <mergeCell ref="B28:E28"/>
    <mergeCell ref="F28:G28"/>
    <mergeCell ref="B29:E29"/>
    <mergeCell ref="F29:G29"/>
    <mergeCell ref="B24:E24"/>
    <mergeCell ref="F24:G24"/>
    <mergeCell ref="B25:E25"/>
    <mergeCell ref="F25:G25"/>
    <mergeCell ref="B26:E26"/>
    <mergeCell ref="F26:G26"/>
    <mergeCell ref="A36:E36"/>
    <mergeCell ref="A37:G37"/>
    <mergeCell ref="B38:E38"/>
    <mergeCell ref="B39:E39"/>
    <mergeCell ref="B40:E40"/>
    <mergeCell ref="B41:E41"/>
    <mergeCell ref="A30:E30"/>
    <mergeCell ref="F30:G30"/>
    <mergeCell ref="A32:G32"/>
    <mergeCell ref="B33:E33"/>
    <mergeCell ref="B34:E34"/>
    <mergeCell ref="B35:E35"/>
    <mergeCell ref="A48:G48"/>
    <mergeCell ref="B49:E49"/>
    <mergeCell ref="B50:E50"/>
    <mergeCell ref="B51:E51"/>
    <mergeCell ref="B52:E52"/>
    <mergeCell ref="B53:E53"/>
    <mergeCell ref="B42:E42"/>
    <mergeCell ref="B43:E43"/>
    <mergeCell ref="B44:E44"/>
    <mergeCell ref="B45:E45"/>
    <mergeCell ref="B46:E46"/>
    <mergeCell ref="A47:E47"/>
    <mergeCell ref="B60:F60"/>
    <mergeCell ref="B61:F61"/>
    <mergeCell ref="A62:F62"/>
    <mergeCell ref="A63:G63"/>
    <mergeCell ref="A64:G64"/>
    <mergeCell ref="B65:E65"/>
    <mergeCell ref="B54:E54"/>
    <mergeCell ref="A55:E55"/>
    <mergeCell ref="A56:G56"/>
    <mergeCell ref="A57:G57"/>
    <mergeCell ref="B58:F58"/>
    <mergeCell ref="B59:F59"/>
    <mergeCell ref="A72:E72"/>
    <mergeCell ref="A73:G73"/>
    <mergeCell ref="A74:G74"/>
    <mergeCell ref="B75:E75"/>
    <mergeCell ref="B76:E76"/>
    <mergeCell ref="B77:E77"/>
    <mergeCell ref="B66:E66"/>
    <mergeCell ref="B67:E67"/>
    <mergeCell ref="B68:E68"/>
    <mergeCell ref="B69:E69"/>
    <mergeCell ref="B70:E70"/>
    <mergeCell ref="B71:E71"/>
    <mergeCell ref="A84:G84"/>
    <mergeCell ref="A85:E85"/>
    <mergeCell ref="B86:E86"/>
    <mergeCell ref="A87:E87"/>
    <mergeCell ref="A88:G88"/>
    <mergeCell ref="A89:G89"/>
    <mergeCell ref="B78:E78"/>
    <mergeCell ref="B79:E79"/>
    <mergeCell ref="B80:E80"/>
    <mergeCell ref="B81:E81"/>
    <mergeCell ref="A82:E82"/>
    <mergeCell ref="A83:G83"/>
    <mergeCell ref="B96:F96"/>
    <mergeCell ref="B97:F97"/>
    <mergeCell ref="B98:F98"/>
    <mergeCell ref="B99:F99"/>
    <mergeCell ref="B100:F100"/>
    <mergeCell ref="A101:F101"/>
    <mergeCell ref="B90:F90"/>
    <mergeCell ref="B91:F91"/>
    <mergeCell ref="B92:F92"/>
    <mergeCell ref="A93:F93"/>
    <mergeCell ref="A94:G94"/>
    <mergeCell ref="A95:G95"/>
    <mergeCell ref="B108:E108"/>
    <mergeCell ref="B109:E109"/>
    <mergeCell ref="B110:E110"/>
    <mergeCell ref="A111:E111"/>
    <mergeCell ref="A112:G112"/>
    <mergeCell ref="A113:G113"/>
    <mergeCell ref="A102:G102"/>
    <mergeCell ref="A103:G103"/>
    <mergeCell ref="B104:E104"/>
    <mergeCell ref="B105:E105"/>
    <mergeCell ref="B106:E106"/>
    <mergeCell ref="B107:E107"/>
    <mergeCell ref="A120:F120"/>
    <mergeCell ref="B121:F121"/>
    <mergeCell ref="A122:F122"/>
    <mergeCell ref="A114:F114"/>
    <mergeCell ref="B115:F115"/>
    <mergeCell ref="B116:F116"/>
    <mergeCell ref="B117:F117"/>
    <mergeCell ref="B118:F118"/>
    <mergeCell ref="B119:F119"/>
  </mergeCells>
  <pageMargins left="0.511811024" right="0.511811024" top="0.78740157499999996" bottom="0.78740157499999996" header="0.31496062000000002" footer="0.31496062000000002"/>
  <pageSetup paperSize="9" scale="85" orientation="portrait" r:id="rId1"/>
  <rowBreaks count="2" manualBreakCount="2">
    <brk id="55" max="16383" man="1"/>
    <brk id="1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0A367-C423-4FA0-883F-E1B3C912D0C2}">
  <dimension ref="A1:G122"/>
  <sheetViews>
    <sheetView view="pageBreakPreview" topLeftCell="A100" zoomScaleSheetLayoutView="100" workbookViewId="0">
      <selection activeCell="A100" sqref="A1:XFD1048576"/>
    </sheetView>
  </sheetViews>
  <sheetFormatPr defaultRowHeight="15" x14ac:dyDescent="0.25"/>
  <cols>
    <col min="1" max="4" width="9.140625" style="87"/>
    <col min="5" max="5" width="31.42578125" style="87" customWidth="1"/>
    <col min="6" max="6" width="15" style="87" customWidth="1"/>
    <col min="7" max="7" width="24.42578125" style="87" customWidth="1"/>
    <col min="8" max="16384" width="9.140625" style="87"/>
  </cols>
  <sheetData>
    <row r="1" spans="1:7" ht="18.75" x14ac:dyDescent="0.3">
      <c r="A1" s="197" t="s">
        <v>175</v>
      </c>
      <c r="B1" s="197"/>
      <c r="C1" s="197"/>
      <c r="D1" s="197"/>
      <c r="E1" s="197"/>
      <c r="F1" s="197"/>
      <c r="G1" s="197"/>
    </row>
    <row r="2" spans="1:7" ht="18.75" x14ac:dyDescent="0.3">
      <c r="A2" s="197"/>
      <c r="B2" s="197"/>
      <c r="C2" s="197"/>
      <c r="D2" s="197"/>
      <c r="E2" s="197"/>
      <c r="F2" s="197"/>
      <c r="G2" s="197"/>
    </row>
    <row r="3" spans="1:7" x14ac:dyDescent="0.25">
      <c r="A3" s="198" t="s">
        <v>145</v>
      </c>
      <c r="B3" s="198"/>
      <c r="C3" s="198"/>
      <c r="D3" s="198"/>
      <c r="E3" s="198"/>
      <c r="F3" s="198"/>
      <c r="G3" s="198"/>
    </row>
    <row r="4" spans="1:7" x14ac:dyDescent="0.25">
      <c r="A4" s="199" t="s">
        <v>170</v>
      </c>
      <c r="B4" s="199"/>
      <c r="C4" s="199"/>
      <c r="D4" s="199"/>
      <c r="E4" s="199"/>
      <c r="F4" s="199"/>
      <c r="G4" s="199"/>
    </row>
    <row r="5" spans="1:7" ht="15" customHeight="1" x14ac:dyDescent="0.25">
      <c r="A5" s="199" t="s">
        <v>171</v>
      </c>
      <c r="B5" s="199"/>
      <c r="C5" s="199"/>
      <c r="D5" s="199"/>
      <c r="E5" s="199"/>
      <c r="F5" s="199"/>
      <c r="G5" s="199"/>
    </row>
    <row r="6" spans="1:7" ht="15" customHeight="1" x14ac:dyDescent="0.25">
      <c r="A6" s="200"/>
      <c r="B6" s="200"/>
      <c r="C6" s="200"/>
      <c r="D6" s="200"/>
      <c r="E6" s="200"/>
      <c r="F6" s="200"/>
      <c r="G6" s="200"/>
    </row>
    <row r="7" spans="1:7" ht="15.75" x14ac:dyDescent="0.25">
      <c r="A7" s="193" t="s">
        <v>176</v>
      </c>
      <c r="B7" s="193"/>
      <c r="C7" s="193"/>
      <c r="D7" s="193"/>
      <c r="E7" s="193"/>
      <c r="F7" s="193"/>
      <c r="G7" s="193"/>
    </row>
    <row r="8" spans="1:7" ht="18.75" x14ac:dyDescent="0.3">
      <c r="A8" s="194"/>
      <c r="B8" s="194"/>
      <c r="C8" s="194"/>
      <c r="D8" s="194"/>
      <c r="E8" s="194"/>
      <c r="F8" s="194"/>
      <c r="G8" s="194"/>
    </row>
    <row r="9" spans="1:7" ht="15.75" x14ac:dyDescent="0.25">
      <c r="A9" s="195" t="s">
        <v>177</v>
      </c>
      <c r="B9" s="195"/>
      <c r="C9" s="195"/>
      <c r="D9" s="195"/>
      <c r="E9" s="195"/>
      <c r="F9" s="195"/>
      <c r="G9" s="195"/>
    </row>
    <row r="10" spans="1:7" x14ac:dyDescent="0.25">
      <c r="A10" s="196" t="s">
        <v>0</v>
      </c>
      <c r="B10" s="196"/>
      <c r="C10" s="196"/>
      <c r="D10" s="196"/>
      <c r="E10" s="196"/>
      <c r="F10" s="196"/>
      <c r="G10" s="88">
        <f ca="1">TODAY()</f>
        <v>45876</v>
      </c>
    </row>
    <row r="11" spans="1:7" x14ac:dyDescent="0.25">
      <c r="A11" s="196" t="s">
        <v>1</v>
      </c>
      <c r="B11" s="196"/>
      <c r="C11" s="196"/>
      <c r="D11" s="196"/>
      <c r="E11" s="196"/>
      <c r="F11" s="196"/>
      <c r="G11" s="89" t="s">
        <v>94</v>
      </c>
    </row>
    <row r="12" spans="1:7" x14ac:dyDescent="0.25">
      <c r="A12" s="196" t="s">
        <v>2</v>
      </c>
      <c r="B12" s="196"/>
      <c r="C12" s="196"/>
      <c r="D12" s="196"/>
      <c r="E12" s="196"/>
      <c r="F12" s="196"/>
      <c r="G12" s="90">
        <v>2025</v>
      </c>
    </row>
    <row r="13" spans="1:7" x14ac:dyDescent="0.25">
      <c r="A13" s="196" t="s">
        <v>3</v>
      </c>
      <c r="B13" s="196"/>
      <c r="C13" s="196"/>
      <c r="D13" s="196"/>
      <c r="E13" s="196"/>
      <c r="F13" s="196"/>
      <c r="G13" s="89" t="s">
        <v>172</v>
      </c>
    </row>
    <row r="14" spans="1:7" x14ac:dyDescent="0.25">
      <c r="A14" s="204"/>
      <c r="B14" s="204"/>
      <c r="C14" s="204"/>
      <c r="D14" s="204"/>
      <c r="E14" s="204"/>
      <c r="F14" s="204"/>
      <c r="G14" s="204"/>
    </row>
    <row r="15" spans="1:7" ht="15.75" x14ac:dyDescent="0.25">
      <c r="A15" s="205" t="s">
        <v>178</v>
      </c>
      <c r="B15" s="205"/>
      <c r="C15" s="205"/>
      <c r="D15" s="205"/>
      <c r="E15" s="205"/>
      <c r="F15" s="205"/>
      <c r="G15" s="205"/>
    </row>
    <row r="16" spans="1:7" x14ac:dyDescent="0.25">
      <c r="A16" s="91">
        <v>1</v>
      </c>
      <c r="B16" s="201" t="s">
        <v>4</v>
      </c>
      <c r="C16" s="201"/>
      <c r="D16" s="201"/>
      <c r="E16" s="201"/>
      <c r="F16" s="201"/>
      <c r="G16" s="92" t="s">
        <v>161</v>
      </c>
    </row>
    <row r="17" spans="1:7" x14ac:dyDescent="0.25">
      <c r="A17" s="93">
        <v>2</v>
      </c>
      <c r="B17" s="201" t="s">
        <v>5</v>
      </c>
      <c r="C17" s="201"/>
      <c r="D17" s="201"/>
      <c r="E17" s="201"/>
      <c r="F17" s="201"/>
      <c r="G17" s="94" t="s">
        <v>343</v>
      </c>
    </row>
    <row r="18" spans="1:7" x14ac:dyDescent="0.25">
      <c r="A18" s="93">
        <v>3</v>
      </c>
      <c r="B18" s="201" t="s">
        <v>6</v>
      </c>
      <c r="C18" s="201"/>
      <c r="D18" s="201"/>
      <c r="E18" s="201"/>
      <c r="F18" s="201"/>
      <c r="G18" s="92">
        <v>3532</v>
      </c>
    </row>
    <row r="19" spans="1:7" x14ac:dyDescent="0.25">
      <c r="A19" s="93">
        <v>4</v>
      </c>
      <c r="B19" s="201" t="s">
        <v>7</v>
      </c>
      <c r="C19" s="201"/>
      <c r="D19" s="201"/>
      <c r="E19" s="201"/>
      <c r="F19" s="201"/>
      <c r="G19" s="92" t="str">
        <f>G16</f>
        <v>Motorista</v>
      </c>
    </row>
    <row r="20" spans="1:7" x14ac:dyDescent="0.25">
      <c r="A20" s="95">
        <v>5</v>
      </c>
      <c r="B20" s="201" t="s">
        <v>8</v>
      </c>
      <c r="C20" s="201"/>
      <c r="D20" s="201"/>
      <c r="E20" s="201"/>
      <c r="F20" s="201"/>
      <c r="G20" s="96">
        <v>45658</v>
      </c>
    </row>
    <row r="21" spans="1:7" ht="15.75" x14ac:dyDescent="0.25">
      <c r="A21" s="202"/>
      <c r="B21" s="202"/>
      <c r="C21" s="202"/>
      <c r="D21" s="202"/>
      <c r="E21" s="202"/>
      <c r="F21" s="202"/>
      <c r="G21" s="202"/>
    </row>
    <row r="22" spans="1:7" ht="15.75" x14ac:dyDescent="0.25">
      <c r="A22" s="193" t="s">
        <v>179</v>
      </c>
      <c r="B22" s="193"/>
      <c r="C22" s="193"/>
      <c r="D22" s="193"/>
      <c r="E22" s="193"/>
      <c r="F22" s="193"/>
      <c r="G22" s="193"/>
    </row>
    <row r="23" spans="1:7" x14ac:dyDescent="0.25">
      <c r="A23" s="97">
        <v>1</v>
      </c>
      <c r="B23" s="203" t="s">
        <v>10</v>
      </c>
      <c r="C23" s="203"/>
      <c r="D23" s="203"/>
      <c r="E23" s="203"/>
      <c r="F23" s="203" t="s">
        <v>11</v>
      </c>
      <c r="G23" s="203"/>
    </row>
    <row r="24" spans="1:7" x14ac:dyDescent="0.25">
      <c r="A24" s="93" t="s">
        <v>12</v>
      </c>
      <c r="B24" s="206" t="s">
        <v>13</v>
      </c>
      <c r="C24" s="206"/>
      <c r="D24" s="206"/>
      <c r="E24" s="206"/>
      <c r="F24" s="208">
        <f>G18</f>
        <v>3532</v>
      </c>
      <c r="G24" s="207"/>
    </row>
    <row r="25" spans="1:7" x14ac:dyDescent="0.25">
      <c r="A25" s="93" t="s">
        <v>14</v>
      </c>
      <c r="B25" s="206" t="s">
        <v>15</v>
      </c>
      <c r="C25" s="206"/>
      <c r="D25" s="206"/>
      <c r="E25" s="206"/>
      <c r="F25" s="207"/>
      <c r="G25" s="207"/>
    </row>
    <row r="26" spans="1:7" x14ac:dyDescent="0.25">
      <c r="A26" s="93" t="s">
        <v>16</v>
      </c>
      <c r="B26" s="206" t="s">
        <v>17</v>
      </c>
      <c r="C26" s="206"/>
      <c r="D26" s="206"/>
      <c r="E26" s="206"/>
      <c r="F26" s="207"/>
      <c r="G26" s="207"/>
    </row>
    <row r="27" spans="1:7" x14ac:dyDescent="0.25">
      <c r="A27" s="93" t="s">
        <v>18</v>
      </c>
      <c r="B27" s="206" t="s">
        <v>19</v>
      </c>
      <c r="C27" s="206"/>
      <c r="D27" s="206"/>
      <c r="E27" s="206"/>
      <c r="F27" s="207"/>
      <c r="G27" s="207"/>
    </row>
    <row r="28" spans="1:7" x14ac:dyDescent="0.25">
      <c r="A28" s="93" t="s">
        <v>20</v>
      </c>
      <c r="B28" s="206" t="s">
        <v>21</v>
      </c>
      <c r="C28" s="206"/>
      <c r="D28" s="206"/>
      <c r="E28" s="206"/>
      <c r="F28" s="207"/>
      <c r="G28" s="207"/>
    </row>
    <row r="29" spans="1:7" x14ac:dyDescent="0.25">
      <c r="A29" s="93" t="s">
        <v>22</v>
      </c>
      <c r="B29" s="206" t="s">
        <v>24</v>
      </c>
      <c r="C29" s="206"/>
      <c r="D29" s="206"/>
      <c r="E29" s="206"/>
      <c r="F29" s="207"/>
      <c r="G29" s="207"/>
    </row>
    <row r="30" spans="1:7" x14ac:dyDescent="0.25">
      <c r="A30" s="203" t="s">
        <v>25</v>
      </c>
      <c r="B30" s="203"/>
      <c r="C30" s="203"/>
      <c r="D30" s="203"/>
      <c r="E30" s="203"/>
      <c r="F30" s="211">
        <f>SUM(F24:F29)</f>
        <v>3532</v>
      </c>
      <c r="G30" s="211"/>
    </row>
    <row r="31" spans="1:7" x14ac:dyDescent="0.25">
      <c r="A31" s="98"/>
      <c r="B31" s="98"/>
      <c r="C31" s="98"/>
      <c r="D31" s="98"/>
      <c r="E31" s="98"/>
      <c r="F31" s="98"/>
      <c r="G31" s="98"/>
    </row>
    <row r="32" spans="1:7" ht="15.75" x14ac:dyDescent="0.25">
      <c r="A32" s="193" t="s">
        <v>180</v>
      </c>
      <c r="B32" s="193"/>
      <c r="C32" s="193"/>
      <c r="D32" s="193"/>
      <c r="E32" s="193"/>
      <c r="F32" s="193"/>
      <c r="G32" s="193"/>
    </row>
    <row r="33" spans="1:7" x14ac:dyDescent="0.25">
      <c r="A33" s="97" t="s">
        <v>51</v>
      </c>
      <c r="B33" s="203" t="s">
        <v>27</v>
      </c>
      <c r="C33" s="203"/>
      <c r="D33" s="203"/>
      <c r="E33" s="203"/>
      <c r="F33" s="99" t="s">
        <v>28</v>
      </c>
      <c r="G33" s="100" t="s">
        <v>11</v>
      </c>
    </row>
    <row r="34" spans="1:7" x14ac:dyDescent="0.25">
      <c r="A34" s="93" t="s">
        <v>12</v>
      </c>
      <c r="B34" s="206" t="s">
        <v>29</v>
      </c>
      <c r="C34" s="206"/>
      <c r="D34" s="206"/>
      <c r="E34" s="206"/>
      <c r="F34" s="101">
        <v>8.3299999999999999E-2</v>
      </c>
      <c r="G34" s="102">
        <f>F30*F34</f>
        <v>294.22000000000003</v>
      </c>
    </row>
    <row r="35" spans="1:7" x14ac:dyDescent="0.25">
      <c r="A35" s="93" t="s">
        <v>14</v>
      </c>
      <c r="B35" s="206" t="s">
        <v>30</v>
      </c>
      <c r="C35" s="206"/>
      <c r="D35" s="206"/>
      <c r="E35" s="206"/>
      <c r="F35" s="103">
        <v>0.121</v>
      </c>
      <c r="G35" s="104">
        <f>F30*F35</f>
        <v>427.37</v>
      </c>
    </row>
    <row r="36" spans="1:7" x14ac:dyDescent="0.25">
      <c r="A36" s="203" t="s">
        <v>31</v>
      </c>
      <c r="B36" s="203"/>
      <c r="C36" s="203"/>
      <c r="D36" s="203"/>
      <c r="E36" s="203"/>
      <c r="F36" s="105">
        <f>SUM(F34:F35)</f>
        <v>0.20430000000000001</v>
      </c>
      <c r="G36" s="106">
        <f>G34+G35</f>
        <v>721.59</v>
      </c>
    </row>
    <row r="37" spans="1:7" x14ac:dyDescent="0.25">
      <c r="A37" s="209"/>
      <c r="B37" s="209"/>
      <c r="C37" s="209"/>
      <c r="D37" s="209"/>
      <c r="E37" s="209"/>
      <c r="F37" s="209"/>
      <c r="G37" s="209"/>
    </row>
    <row r="38" spans="1:7" ht="21" customHeight="1" x14ac:dyDescent="0.25">
      <c r="A38" s="97" t="s">
        <v>53</v>
      </c>
      <c r="B38" s="210" t="s">
        <v>32</v>
      </c>
      <c r="C38" s="210"/>
      <c r="D38" s="210"/>
      <c r="E38" s="210"/>
      <c r="F38" s="99" t="s">
        <v>28</v>
      </c>
      <c r="G38" s="106" t="s">
        <v>11</v>
      </c>
    </row>
    <row r="39" spans="1:7" x14ac:dyDescent="0.25">
      <c r="A39" s="93" t="s">
        <v>12</v>
      </c>
      <c r="B39" s="206" t="s">
        <v>33</v>
      </c>
      <c r="C39" s="206"/>
      <c r="D39" s="206"/>
      <c r="E39" s="206"/>
      <c r="F39" s="101">
        <v>0.2</v>
      </c>
      <c r="G39" s="102">
        <f>(F30+G36)*F39</f>
        <v>850.72</v>
      </c>
    </row>
    <row r="40" spans="1:7" x14ac:dyDescent="0.25">
      <c r="A40" s="93" t="s">
        <v>14</v>
      </c>
      <c r="B40" s="206" t="s">
        <v>34</v>
      </c>
      <c r="C40" s="206"/>
      <c r="D40" s="206"/>
      <c r="E40" s="206"/>
      <c r="F40" s="101">
        <v>2.5000000000000001E-2</v>
      </c>
      <c r="G40" s="102">
        <f>(F30+G36)*F40</f>
        <v>106.34</v>
      </c>
    </row>
    <row r="41" spans="1:7" x14ac:dyDescent="0.25">
      <c r="A41" s="93" t="s">
        <v>16</v>
      </c>
      <c r="B41" s="206" t="s">
        <v>35</v>
      </c>
      <c r="C41" s="206"/>
      <c r="D41" s="206"/>
      <c r="E41" s="206"/>
      <c r="F41" s="103">
        <v>3.3000000000000002E-2</v>
      </c>
      <c r="G41" s="104">
        <f>(F30+G36)*F41</f>
        <v>140.37</v>
      </c>
    </row>
    <row r="42" spans="1:7" x14ac:dyDescent="0.25">
      <c r="A42" s="93" t="s">
        <v>36</v>
      </c>
      <c r="B42" s="206" t="s">
        <v>37</v>
      </c>
      <c r="C42" s="206"/>
      <c r="D42" s="206"/>
      <c r="E42" s="206"/>
      <c r="F42" s="101">
        <v>1.4999999999999999E-2</v>
      </c>
      <c r="G42" s="102">
        <f>(F30+G36)*F42</f>
        <v>63.8</v>
      </c>
    </row>
    <row r="43" spans="1:7" x14ac:dyDescent="0.25">
      <c r="A43" s="93" t="s">
        <v>20</v>
      </c>
      <c r="B43" s="206" t="s">
        <v>38</v>
      </c>
      <c r="C43" s="206"/>
      <c r="D43" s="206"/>
      <c r="E43" s="206"/>
      <c r="F43" s="101">
        <v>0.01</v>
      </c>
      <c r="G43" s="102">
        <f>(F30+G36)*F43</f>
        <v>42.54</v>
      </c>
    </row>
    <row r="44" spans="1:7" x14ac:dyDescent="0.25">
      <c r="A44" s="93" t="s">
        <v>22</v>
      </c>
      <c r="B44" s="206" t="s">
        <v>39</v>
      </c>
      <c r="C44" s="206"/>
      <c r="D44" s="206"/>
      <c r="E44" s="206"/>
      <c r="F44" s="101">
        <v>6.0000000000000001E-3</v>
      </c>
      <c r="G44" s="102">
        <f>(F30+G36)*F44</f>
        <v>25.52</v>
      </c>
    </row>
    <row r="45" spans="1:7" x14ac:dyDescent="0.25">
      <c r="A45" s="93" t="s">
        <v>23</v>
      </c>
      <c r="B45" s="206" t="s">
        <v>40</v>
      </c>
      <c r="C45" s="206"/>
      <c r="D45" s="206"/>
      <c r="E45" s="206"/>
      <c r="F45" s="101">
        <v>2E-3</v>
      </c>
      <c r="G45" s="102">
        <f>(F30+G36)*F45</f>
        <v>8.51</v>
      </c>
    </row>
    <row r="46" spans="1:7" x14ac:dyDescent="0.25">
      <c r="A46" s="93" t="s">
        <v>41</v>
      </c>
      <c r="B46" s="206" t="s">
        <v>42</v>
      </c>
      <c r="C46" s="206"/>
      <c r="D46" s="206"/>
      <c r="E46" s="206"/>
      <c r="F46" s="101">
        <v>0.08</v>
      </c>
      <c r="G46" s="102">
        <f>(F30+G36)*F46</f>
        <v>340.29</v>
      </c>
    </row>
    <row r="47" spans="1:7" x14ac:dyDescent="0.25">
      <c r="A47" s="203" t="s">
        <v>44</v>
      </c>
      <c r="B47" s="203"/>
      <c r="C47" s="203"/>
      <c r="D47" s="203"/>
      <c r="E47" s="203"/>
      <c r="F47" s="105">
        <f>SUM(F39:F46)</f>
        <v>0.371</v>
      </c>
      <c r="G47" s="106">
        <f>SUM(G39:G46)</f>
        <v>1578.09</v>
      </c>
    </row>
    <row r="48" spans="1:7" ht="15.75" x14ac:dyDescent="0.25">
      <c r="A48" s="212"/>
      <c r="B48" s="212"/>
      <c r="C48" s="212"/>
      <c r="D48" s="212"/>
      <c r="E48" s="212"/>
      <c r="F48" s="212"/>
      <c r="G48" s="212"/>
    </row>
    <row r="49" spans="1:7" x14ac:dyDescent="0.25">
      <c r="A49" s="97" t="s">
        <v>55</v>
      </c>
      <c r="B49" s="203" t="s">
        <v>45</v>
      </c>
      <c r="C49" s="203"/>
      <c r="D49" s="203"/>
      <c r="E49" s="203"/>
      <c r="F49" s="99"/>
      <c r="G49" s="106" t="s">
        <v>11</v>
      </c>
    </row>
    <row r="50" spans="1:7" x14ac:dyDescent="0.25">
      <c r="A50" s="93" t="s">
        <v>12</v>
      </c>
      <c r="B50" s="206" t="s">
        <v>46</v>
      </c>
      <c r="C50" s="206"/>
      <c r="D50" s="206"/>
      <c r="E50" s="206"/>
      <c r="F50" s="92">
        <v>11</v>
      </c>
      <c r="G50" s="102">
        <f>5.5*2*22-6%*F30</f>
        <v>30.08</v>
      </c>
    </row>
    <row r="51" spans="1:7" x14ac:dyDescent="0.25">
      <c r="A51" s="93" t="s">
        <v>14</v>
      </c>
      <c r="B51" s="206" t="s">
        <v>47</v>
      </c>
      <c r="C51" s="206"/>
      <c r="D51" s="206"/>
      <c r="E51" s="206"/>
      <c r="F51" s="92">
        <v>49</v>
      </c>
      <c r="G51" s="102">
        <f>F51*22</f>
        <v>1078</v>
      </c>
    </row>
    <row r="52" spans="1:7" x14ac:dyDescent="0.25">
      <c r="A52" s="93" t="s">
        <v>16</v>
      </c>
      <c r="B52" s="206" t="s">
        <v>48</v>
      </c>
      <c r="C52" s="206"/>
      <c r="D52" s="206"/>
      <c r="E52" s="206"/>
      <c r="F52" s="92">
        <v>305</v>
      </c>
      <c r="G52" s="102">
        <f>F52</f>
        <v>305</v>
      </c>
    </row>
    <row r="53" spans="1:7" x14ac:dyDescent="0.25">
      <c r="A53" s="93" t="s">
        <v>36</v>
      </c>
      <c r="B53" s="206" t="s">
        <v>120</v>
      </c>
      <c r="C53" s="206"/>
      <c r="D53" s="206"/>
      <c r="E53" s="206"/>
      <c r="F53" s="92">
        <v>41.31</v>
      </c>
      <c r="G53" s="102">
        <f>F53</f>
        <v>41.31</v>
      </c>
    </row>
    <row r="54" spans="1:7" x14ac:dyDescent="0.25">
      <c r="A54" s="93" t="s">
        <v>20</v>
      </c>
      <c r="B54" s="206" t="s">
        <v>121</v>
      </c>
      <c r="C54" s="206"/>
      <c r="D54" s="206"/>
      <c r="E54" s="206"/>
      <c r="F54" s="92">
        <v>3.61</v>
      </c>
      <c r="G54" s="102">
        <f>F54</f>
        <v>3.61</v>
      </c>
    </row>
    <row r="55" spans="1:7" x14ac:dyDescent="0.25">
      <c r="A55" s="216" t="s">
        <v>49</v>
      </c>
      <c r="B55" s="216"/>
      <c r="C55" s="216"/>
      <c r="D55" s="216"/>
      <c r="E55" s="216"/>
      <c r="F55" s="99"/>
      <c r="G55" s="106">
        <f>SUM(G50:G54)</f>
        <v>1458</v>
      </c>
    </row>
    <row r="56" spans="1:7" x14ac:dyDescent="0.25">
      <c r="A56" s="217"/>
      <c r="B56" s="217"/>
      <c r="C56" s="217"/>
      <c r="D56" s="217"/>
      <c r="E56" s="217"/>
      <c r="F56" s="217"/>
      <c r="G56" s="217"/>
    </row>
    <row r="57" spans="1:7" ht="15.75" x14ac:dyDescent="0.25">
      <c r="A57" s="218" t="s">
        <v>186</v>
      </c>
      <c r="B57" s="218"/>
      <c r="C57" s="218"/>
      <c r="D57" s="218"/>
      <c r="E57" s="218"/>
      <c r="F57" s="218"/>
      <c r="G57" s="218"/>
    </row>
    <row r="58" spans="1:7" x14ac:dyDescent="0.25">
      <c r="A58" s="107">
        <v>2</v>
      </c>
      <c r="B58" s="219" t="s">
        <v>50</v>
      </c>
      <c r="C58" s="219"/>
      <c r="D58" s="219"/>
      <c r="E58" s="219"/>
      <c r="F58" s="219"/>
      <c r="G58" s="108" t="s">
        <v>11</v>
      </c>
    </row>
    <row r="59" spans="1:7" x14ac:dyDescent="0.25">
      <c r="A59" s="93" t="s">
        <v>51</v>
      </c>
      <c r="B59" s="206" t="s">
        <v>52</v>
      </c>
      <c r="C59" s="206"/>
      <c r="D59" s="206"/>
      <c r="E59" s="206"/>
      <c r="F59" s="206"/>
      <c r="G59" s="102">
        <f>G36</f>
        <v>721.59</v>
      </c>
    </row>
    <row r="60" spans="1:7" x14ac:dyDescent="0.25">
      <c r="A60" s="93" t="s">
        <v>53</v>
      </c>
      <c r="B60" s="206" t="s">
        <v>54</v>
      </c>
      <c r="C60" s="206"/>
      <c r="D60" s="206"/>
      <c r="E60" s="206"/>
      <c r="F60" s="206"/>
      <c r="G60" s="102">
        <f>G47</f>
        <v>1578.09</v>
      </c>
    </row>
    <row r="61" spans="1:7" x14ac:dyDescent="0.25">
      <c r="A61" s="93" t="s">
        <v>55</v>
      </c>
      <c r="B61" s="206" t="s">
        <v>56</v>
      </c>
      <c r="C61" s="206"/>
      <c r="D61" s="206"/>
      <c r="E61" s="206"/>
      <c r="F61" s="206"/>
      <c r="G61" s="102">
        <f>G55</f>
        <v>1458</v>
      </c>
    </row>
    <row r="62" spans="1:7" x14ac:dyDescent="0.25">
      <c r="A62" s="203" t="s">
        <v>57</v>
      </c>
      <c r="B62" s="203"/>
      <c r="C62" s="203"/>
      <c r="D62" s="203"/>
      <c r="E62" s="203"/>
      <c r="F62" s="203"/>
      <c r="G62" s="106">
        <f>SUM(G59:G61)</f>
        <v>3757.68</v>
      </c>
    </row>
    <row r="63" spans="1:7" x14ac:dyDescent="0.25">
      <c r="A63" s="213"/>
      <c r="B63" s="213"/>
      <c r="C63" s="213"/>
      <c r="D63" s="213"/>
      <c r="E63" s="213"/>
      <c r="F63" s="213"/>
      <c r="G63" s="213"/>
    </row>
    <row r="64" spans="1:7" ht="15.75" x14ac:dyDescent="0.25">
      <c r="A64" s="193" t="s">
        <v>181</v>
      </c>
      <c r="B64" s="214"/>
      <c r="C64" s="214"/>
      <c r="D64" s="214"/>
      <c r="E64" s="214"/>
      <c r="F64" s="214"/>
      <c r="G64" s="214"/>
    </row>
    <row r="65" spans="1:7" x14ac:dyDescent="0.25">
      <c r="A65" s="109">
        <v>3</v>
      </c>
      <c r="B65" s="215" t="s">
        <v>59</v>
      </c>
      <c r="C65" s="215"/>
      <c r="D65" s="215"/>
      <c r="E65" s="215"/>
      <c r="F65" s="110" t="s">
        <v>28</v>
      </c>
      <c r="G65" s="111" t="s">
        <v>11</v>
      </c>
    </row>
    <row r="66" spans="1:7" x14ac:dyDescent="0.25">
      <c r="A66" s="93" t="s">
        <v>12</v>
      </c>
      <c r="B66" s="206" t="s">
        <v>60</v>
      </c>
      <c r="C66" s="206"/>
      <c r="D66" s="206"/>
      <c r="E66" s="206"/>
      <c r="F66" s="112">
        <v>4.1999999999999997E-3</v>
      </c>
      <c r="G66" s="92">
        <f>$F$30*F66</f>
        <v>14.83</v>
      </c>
    </row>
    <row r="67" spans="1:7" x14ac:dyDescent="0.25">
      <c r="A67" s="93" t="s">
        <v>14</v>
      </c>
      <c r="B67" s="220" t="s">
        <v>61</v>
      </c>
      <c r="C67" s="220"/>
      <c r="D67" s="220"/>
      <c r="E67" s="220"/>
      <c r="F67" s="112">
        <f>F46*F66</f>
        <v>2.9999999999999997E-4</v>
      </c>
      <c r="G67" s="94">
        <f t="shared" ref="G67:G70" si="0">$F$30*F67</f>
        <v>1.06</v>
      </c>
    </row>
    <row r="68" spans="1:7" x14ac:dyDescent="0.25">
      <c r="A68" s="93" t="s">
        <v>16</v>
      </c>
      <c r="B68" s="220" t="s">
        <v>118</v>
      </c>
      <c r="C68" s="220"/>
      <c r="D68" s="220"/>
      <c r="E68" s="220"/>
      <c r="F68" s="112">
        <v>0.04</v>
      </c>
      <c r="G68" s="92">
        <f t="shared" si="0"/>
        <v>141.28</v>
      </c>
    </row>
    <row r="69" spans="1:7" x14ac:dyDescent="0.25">
      <c r="A69" s="93" t="s">
        <v>36</v>
      </c>
      <c r="B69" s="206" t="s">
        <v>62</v>
      </c>
      <c r="C69" s="206"/>
      <c r="D69" s="206"/>
      <c r="E69" s="206"/>
      <c r="F69" s="112">
        <v>4.0000000000000002E-4</v>
      </c>
      <c r="G69" s="92">
        <f t="shared" si="0"/>
        <v>1.41</v>
      </c>
    </row>
    <row r="70" spans="1:7" x14ac:dyDescent="0.25">
      <c r="A70" s="93" t="s">
        <v>20</v>
      </c>
      <c r="B70" s="220" t="s">
        <v>63</v>
      </c>
      <c r="C70" s="220"/>
      <c r="D70" s="220"/>
      <c r="E70" s="220"/>
      <c r="F70" s="112">
        <f>F47*F69</f>
        <v>1E-4</v>
      </c>
      <c r="G70" s="94">
        <f t="shared" si="0"/>
        <v>0.35</v>
      </c>
    </row>
    <row r="71" spans="1:7" x14ac:dyDescent="0.25">
      <c r="A71" s="93" t="s">
        <v>22</v>
      </c>
      <c r="B71" s="220" t="s">
        <v>119</v>
      </c>
      <c r="C71" s="220"/>
      <c r="D71" s="220"/>
      <c r="E71" s="220"/>
      <c r="F71" s="112">
        <v>0</v>
      </c>
      <c r="G71" s="92">
        <f>$F$30*F71</f>
        <v>0</v>
      </c>
    </row>
    <row r="72" spans="1:7" x14ac:dyDescent="0.25">
      <c r="A72" s="203" t="s">
        <v>64</v>
      </c>
      <c r="B72" s="203"/>
      <c r="C72" s="203"/>
      <c r="D72" s="203"/>
      <c r="E72" s="203"/>
      <c r="F72" s="113">
        <f>SUM(F66:F71)</f>
        <v>4.4999999999999998E-2</v>
      </c>
      <c r="G72" s="114">
        <f>SUM(G66:G71)</f>
        <v>158.93</v>
      </c>
    </row>
    <row r="73" spans="1:7" x14ac:dyDescent="0.25">
      <c r="A73" s="213"/>
      <c r="B73" s="213"/>
      <c r="C73" s="213"/>
      <c r="D73" s="213"/>
      <c r="E73" s="213"/>
      <c r="F73" s="213"/>
      <c r="G73" s="213"/>
    </row>
    <row r="74" spans="1:7" ht="15.75" x14ac:dyDescent="0.25">
      <c r="A74" s="193" t="s">
        <v>182</v>
      </c>
      <c r="B74" s="193"/>
      <c r="C74" s="193"/>
      <c r="D74" s="193"/>
      <c r="E74" s="193"/>
      <c r="F74" s="193"/>
      <c r="G74" s="193"/>
    </row>
    <row r="75" spans="1:7" x14ac:dyDescent="0.25">
      <c r="A75" s="97" t="s">
        <v>70</v>
      </c>
      <c r="B75" s="203" t="s">
        <v>95</v>
      </c>
      <c r="C75" s="203"/>
      <c r="D75" s="203"/>
      <c r="E75" s="203"/>
      <c r="F75" s="99" t="s">
        <v>28</v>
      </c>
      <c r="G75" s="106" t="s">
        <v>11</v>
      </c>
    </row>
    <row r="76" spans="1:7" x14ac:dyDescent="0.25">
      <c r="A76" s="93" t="s">
        <v>12</v>
      </c>
      <c r="B76" s="206" t="s">
        <v>96</v>
      </c>
      <c r="C76" s="206"/>
      <c r="D76" s="206"/>
      <c r="E76" s="206"/>
      <c r="F76" s="101">
        <v>1.01E-2</v>
      </c>
      <c r="G76" s="102">
        <f>F30*F76</f>
        <v>35.67</v>
      </c>
    </row>
    <row r="77" spans="1:7" x14ac:dyDescent="0.25">
      <c r="A77" s="93" t="s">
        <v>14</v>
      </c>
      <c r="B77" s="206" t="s">
        <v>97</v>
      </c>
      <c r="C77" s="206"/>
      <c r="D77" s="206"/>
      <c r="E77" s="206"/>
      <c r="F77" s="101">
        <v>1.66E-2</v>
      </c>
      <c r="G77" s="102">
        <f>F30*F77</f>
        <v>58.63</v>
      </c>
    </row>
    <row r="78" spans="1:7" x14ac:dyDescent="0.25">
      <c r="A78" s="93" t="s">
        <v>16</v>
      </c>
      <c r="B78" s="206" t="s">
        <v>98</v>
      </c>
      <c r="C78" s="206"/>
      <c r="D78" s="206"/>
      <c r="E78" s="206"/>
      <c r="F78" s="101">
        <v>2.0000000000000001E-4</v>
      </c>
      <c r="G78" s="102">
        <f>F30*F78</f>
        <v>0.71</v>
      </c>
    </row>
    <row r="79" spans="1:7" x14ac:dyDescent="0.25">
      <c r="A79" s="93" t="s">
        <v>36</v>
      </c>
      <c r="B79" s="206" t="s">
        <v>99</v>
      </c>
      <c r="C79" s="206"/>
      <c r="D79" s="206"/>
      <c r="E79" s="206"/>
      <c r="F79" s="101">
        <v>2.9999999999999997E-4</v>
      </c>
      <c r="G79" s="102">
        <f>F30*F79</f>
        <v>1.06</v>
      </c>
    </row>
    <row r="80" spans="1:7" x14ac:dyDescent="0.25">
      <c r="A80" s="93" t="s">
        <v>20</v>
      </c>
      <c r="B80" s="206" t="s">
        <v>100</v>
      </c>
      <c r="C80" s="206"/>
      <c r="D80" s="206"/>
      <c r="E80" s="206"/>
      <c r="F80" s="101">
        <v>1E-3</v>
      </c>
      <c r="G80" s="102">
        <f>F30*F80</f>
        <v>3.53</v>
      </c>
    </row>
    <row r="81" spans="1:7" x14ac:dyDescent="0.25">
      <c r="A81" s="93" t="s">
        <v>22</v>
      </c>
      <c r="B81" s="206" t="s">
        <v>101</v>
      </c>
      <c r="C81" s="206"/>
      <c r="D81" s="206"/>
      <c r="E81" s="206"/>
      <c r="F81" s="101">
        <v>0</v>
      </c>
      <c r="G81" s="102">
        <f>F30*F81</f>
        <v>0</v>
      </c>
    </row>
    <row r="82" spans="1:7" x14ac:dyDescent="0.25">
      <c r="A82" s="203" t="s">
        <v>66</v>
      </c>
      <c r="B82" s="203"/>
      <c r="C82" s="203"/>
      <c r="D82" s="203"/>
      <c r="E82" s="203"/>
      <c r="F82" s="105">
        <f>SUM(F76:F81)</f>
        <v>2.8199999999999999E-2</v>
      </c>
      <c r="G82" s="106">
        <f>SUM(G76:G81)</f>
        <v>99.6</v>
      </c>
    </row>
    <row r="83" spans="1:7" x14ac:dyDescent="0.25">
      <c r="A83" s="213"/>
      <c r="B83" s="213"/>
      <c r="C83" s="213"/>
      <c r="D83" s="213"/>
      <c r="E83" s="213"/>
      <c r="F83" s="213"/>
      <c r="G83" s="213"/>
    </row>
    <row r="84" spans="1:7" x14ac:dyDescent="0.25">
      <c r="A84" s="221" t="s">
        <v>183</v>
      </c>
      <c r="B84" s="221"/>
      <c r="C84" s="221"/>
      <c r="D84" s="221"/>
      <c r="E84" s="221"/>
      <c r="F84" s="221"/>
      <c r="G84" s="221"/>
    </row>
    <row r="85" spans="1:7" x14ac:dyDescent="0.25">
      <c r="A85" s="203" t="s">
        <v>67</v>
      </c>
      <c r="B85" s="203"/>
      <c r="C85" s="203"/>
      <c r="D85" s="203"/>
      <c r="E85" s="203"/>
      <c r="F85" s="99" t="s">
        <v>28</v>
      </c>
      <c r="G85" s="106" t="s">
        <v>11</v>
      </c>
    </row>
    <row r="86" spans="1:7" x14ac:dyDescent="0.25">
      <c r="A86" s="93" t="s">
        <v>12</v>
      </c>
      <c r="B86" s="206" t="s">
        <v>102</v>
      </c>
      <c r="C86" s="206"/>
      <c r="D86" s="206"/>
      <c r="E86" s="206"/>
      <c r="F86" s="91"/>
      <c r="G86" s="102">
        <f>F30*F86</f>
        <v>0</v>
      </c>
    </row>
    <row r="87" spans="1:7" x14ac:dyDescent="0.25">
      <c r="A87" s="203" t="s">
        <v>68</v>
      </c>
      <c r="B87" s="203"/>
      <c r="C87" s="203"/>
      <c r="D87" s="203"/>
      <c r="E87" s="203"/>
      <c r="F87" s="105">
        <f>F86</f>
        <v>0</v>
      </c>
      <c r="G87" s="106">
        <f>G86</f>
        <v>0</v>
      </c>
    </row>
    <row r="88" spans="1:7" x14ac:dyDescent="0.25">
      <c r="A88" s="213"/>
      <c r="B88" s="213"/>
      <c r="C88" s="213"/>
      <c r="D88" s="213"/>
      <c r="E88" s="213"/>
      <c r="F88" s="213"/>
      <c r="G88" s="213"/>
    </row>
    <row r="89" spans="1:7" ht="15.75" x14ac:dyDescent="0.25">
      <c r="A89" s="218" t="s">
        <v>187</v>
      </c>
      <c r="B89" s="218"/>
      <c r="C89" s="218"/>
      <c r="D89" s="218"/>
      <c r="E89" s="218"/>
      <c r="F89" s="218"/>
      <c r="G89" s="218"/>
    </row>
    <row r="90" spans="1:7" x14ac:dyDescent="0.25">
      <c r="A90" s="107">
        <v>4</v>
      </c>
      <c r="B90" s="219" t="s">
        <v>69</v>
      </c>
      <c r="C90" s="219"/>
      <c r="D90" s="219"/>
      <c r="E90" s="219"/>
      <c r="F90" s="219"/>
      <c r="G90" s="115" t="s">
        <v>11</v>
      </c>
    </row>
    <row r="91" spans="1:7" x14ac:dyDescent="0.25">
      <c r="A91" s="93" t="s">
        <v>70</v>
      </c>
      <c r="B91" s="206" t="s">
        <v>103</v>
      </c>
      <c r="C91" s="206"/>
      <c r="D91" s="206"/>
      <c r="E91" s="206"/>
      <c r="F91" s="206"/>
      <c r="G91" s="102">
        <f>G82</f>
        <v>99.6</v>
      </c>
    </row>
    <row r="92" spans="1:7" x14ac:dyDescent="0.25">
      <c r="A92" s="93" t="s">
        <v>71</v>
      </c>
      <c r="B92" s="206" t="s">
        <v>104</v>
      </c>
      <c r="C92" s="206"/>
      <c r="D92" s="206"/>
      <c r="E92" s="206"/>
      <c r="F92" s="206"/>
      <c r="G92" s="102">
        <f>G87</f>
        <v>0</v>
      </c>
    </row>
    <row r="93" spans="1:7" x14ac:dyDescent="0.25">
      <c r="A93" s="216" t="s">
        <v>72</v>
      </c>
      <c r="B93" s="216"/>
      <c r="C93" s="216"/>
      <c r="D93" s="216"/>
      <c r="E93" s="216"/>
      <c r="F93" s="216"/>
      <c r="G93" s="106">
        <f>SUM(G91+G92)</f>
        <v>99.6</v>
      </c>
    </row>
    <row r="94" spans="1:7" x14ac:dyDescent="0.25">
      <c r="A94" s="213"/>
      <c r="B94" s="213"/>
      <c r="C94" s="213"/>
      <c r="D94" s="213"/>
      <c r="E94" s="213"/>
      <c r="F94" s="213"/>
      <c r="G94" s="213"/>
    </row>
    <row r="95" spans="1:7" ht="15.75" x14ac:dyDescent="0.25">
      <c r="A95" s="193" t="s">
        <v>184</v>
      </c>
      <c r="B95" s="193"/>
      <c r="C95" s="193"/>
      <c r="D95" s="193"/>
      <c r="E95" s="193"/>
      <c r="F95" s="193"/>
      <c r="G95" s="193"/>
    </row>
    <row r="96" spans="1:7" x14ac:dyDescent="0.25">
      <c r="A96" s="107">
        <v>5</v>
      </c>
      <c r="B96" s="219" t="s">
        <v>74</v>
      </c>
      <c r="C96" s="219"/>
      <c r="D96" s="219"/>
      <c r="E96" s="219"/>
      <c r="F96" s="219"/>
      <c r="G96" s="116" t="s">
        <v>11</v>
      </c>
    </row>
    <row r="97" spans="1:7" x14ac:dyDescent="0.25">
      <c r="A97" s="93" t="s">
        <v>12</v>
      </c>
      <c r="B97" s="206" t="s">
        <v>75</v>
      </c>
      <c r="C97" s="206"/>
      <c r="D97" s="206"/>
      <c r="E97" s="206"/>
      <c r="F97" s="206"/>
      <c r="G97" s="102">
        <f>Uniformes!J49</f>
        <v>95.88</v>
      </c>
    </row>
    <row r="98" spans="1:7" x14ac:dyDescent="0.25">
      <c r="A98" s="93" t="s">
        <v>14</v>
      </c>
      <c r="B98" s="206" t="s">
        <v>76</v>
      </c>
      <c r="C98" s="206"/>
      <c r="D98" s="206"/>
      <c r="E98" s="206"/>
      <c r="F98" s="206"/>
      <c r="G98" s="102">
        <v>0</v>
      </c>
    </row>
    <row r="99" spans="1:7" x14ac:dyDescent="0.25">
      <c r="A99" s="93" t="s">
        <v>16</v>
      </c>
      <c r="B99" s="206" t="s">
        <v>77</v>
      </c>
      <c r="C99" s="206"/>
      <c r="D99" s="206"/>
      <c r="E99" s="206"/>
      <c r="F99" s="206"/>
      <c r="G99" s="102">
        <v>0</v>
      </c>
    </row>
    <row r="100" spans="1:7" x14ac:dyDescent="0.25">
      <c r="A100" s="93" t="s">
        <v>36</v>
      </c>
      <c r="B100" s="206" t="s">
        <v>43</v>
      </c>
      <c r="C100" s="206"/>
      <c r="D100" s="206"/>
      <c r="E100" s="206"/>
      <c r="F100" s="206"/>
      <c r="G100" s="102">
        <v>0</v>
      </c>
    </row>
    <row r="101" spans="1:7" x14ac:dyDescent="0.25">
      <c r="A101" s="203" t="s">
        <v>78</v>
      </c>
      <c r="B101" s="203"/>
      <c r="C101" s="203"/>
      <c r="D101" s="203"/>
      <c r="E101" s="203"/>
      <c r="F101" s="203"/>
      <c r="G101" s="106">
        <f>SUM(G97:G100)</f>
        <v>95.88</v>
      </c>
    </row>
    <row r="102" spans="1:7" x14ac:dyDescent="0.25">
      <c r="A102" s="213"/>
      <c r="B102" s="213"/>
      <c r="C102" s="213"/>
      <c r="D102" s="213"/>
      <c r="E102" s="213"/>
      <c r="F102" s="213"/>
      <c r="G102" s="213"/>
    </row>
    <row r="103" spans="1:7" ht="15.75" x14ac:dyDescent="0.25">
      <c r="A103" s="193" t="s">
        <v>185</v>
      </c>
      <c r="B103" s="193"/>
      <c r="C103" s="193"/>
      <c r="D103" s="193"/>
      <c r="E103" s="193"/>
      <c r="F103" s="193"/>
      <c r="G103" s="193"/>
    </row>
    <row r="104" spans="1:7" x14ac:dyDescent="0.25">
      <c r="A104" s="107">
        <v>6</v>
      </c>
      <c r="B104" s="215" t="s">
        <v>80</v>
      </c>
      <c r="C104" s="215"/>
      <c r="D104" s="215"/>
      <c r="E104" s="215"/>
      <c r="F104" s="117" t="s">
        <v>28</v>
      </c>
      <c r="G104" s="108" t="s">
        <v>11</v>
      </c>
    </row>
    <row r="105" spans="1:7" x14ac:dyDescent="0.25">
      <c r="A105" s="93" t="s">
        <v>12</v>
      </c>
      <c r="B105" s="206" t="s">
        <v>81</v>
      </c>
      <c r="C105" s="206"/>
      <c r="D105" s="206"/>
      <c r="E105" s="206"/>
      <c r="F105" s="101">
        <v>1.4999999999999999E-2</v>
      </c>
      <c r="G105" s="102">
        <f>F105*G120</f>
        <v>114.66</v>
      </c>
    </row>
    <row r="106" spans="1:7" x14ac:dyDescent="0.25">
      <c r="A106" s="93" t="s">
        <v>14</v>
      </c>
      <c r="B106" s="206" t="s">
        <v>82</v>
      </c>
      <c r="C106" s="206"/>
      <c r="D106" s="206"/>
      <c r="E106" s="206"/>
      <c r="F106" s="101">
        <v>1.4999999999999999E-2</v>
      </c>
      <c r="G106" s="102">
        <f>(G105+G120)*F106</f>
        <v>116.38</v>
      </c>
    </row>
    <row r="107" spans="1:7" x14ac:dyDescent="0.25">
      <c r="A107" s="93" t="s">
        <v>16</v>
      </c>
      <c r="B107" s="222" t="s">
        <v>83</v>
      </c>
      <c r="C107" s="222"/>
      <c r="D107" s="222"/>
      <c r="E107" s="222"/>
      <c r="F107" s="118">
        <f>F108+F109+F110</f>
        <v>0.13589999999999999</v>
      </c>
      <c r="G107" s="102"/>
    </row>
    <row r="108" spans="1:7" x14ac:dyDescent="0.25">
      <c r="A108" s="93" t="s">
        <v>84</v>
      </c>
      <c r="B108" s="206" t="s">
        <v>85</v>
      </c>
      <c r="C108" s="206"/>
      <c r="D108" s="206"/>
      <c r="E108" s="206"/>
      <c r="F108" s="101">
        <v>1.5299999999999999E-2</v>
      </c>
      <c r="G108" s="102">
        <f>(G105+G106+G120)/(1-F107)*F108</f>
        <v>139.44</v>
      </c>
    </row>
    <row r="109" spans="1:7" x14ac:dyDescent="0.25">
      <c r="A109" s="93" t="s">
        <v>87</v>
      </c>
      <c r="B109" s="206" t="s">
        <v>86</v>
      </c>
      <c r="C109" s="206"/>
      <c r="D109" s="206"/>
      <c r="E109" s="206"/>
      <c r="F109" s="101">
        <v>7.0599999999999996E-2</v>
      </c>
      <c r="G109" s="102">
        <f>(G105+G106+G120)/(1-F107)*F109</f>
        <v>643.42999999999995</v>
      </c>
    </row>
    <row r="110" spans="1:7" x14ac:dyDescent="0.25">
      <c r="A110" s="93" t="s">
        <v>88</v>
      </c>
      <c r="B110" s="206" t="s">
        <v>89</v>
      </c>
      <c r="C110" s="206"/>
      <c r="D110" s="206"/>
      <c r="E110" s="206"/>
      <c r="F110" s="101">
        <v>0.05</v>
      </c>
      <c r="G110" s="102">
        <f>(G105+G106+G120)/(1-F107)*F110</f>
        <v>455.68</v>
      </c>
    </row>
    <row r="111" spans="1:7" x14ac:dyDescent="0.25">
      <c r="A111" s="203" t="s">
        <v>90</v>
      </c>
      <c r="B111" s="203"/>
      <c r="C111" s="203"/>
      <c r="D111" s="203"/>
      <c r="E111" s="203"/>
      <c r="F111" s="119">
        <f>SUM(F105:F107)</f>
        <v>0.16589999999999999</v>
      </c>
      <c r="G111" s="106">
        <f>SUM(G105+G106+G108+G109+G110)</f>
        <v>1469.59</v>
      </c>
    </row>
    <row r="112" spans="1:7" x14ac:dyDescent="0.25">
      <c r="A112" s="213"/>
      <c r="B112" s="213"/>
      <c r="C112" s="213"/>
      <c r="D112" s="213"/>
      <c r="E112" s="213"/>
      <c r="F112" s="213"/>
      <c r="G112" s="213"/>
    </row>
    <row r="113" spans="1:7" ht="15.75" x14ac:dyDescent="0.25">
      <c r="A113" s="193" t="s">
        <v>188</v>
      </c>
      <c r="B113" s="193"/>
      <c r="C113" s="193"/>
      <c r="D113" s="193"/>
      <c r="E113" s="193"/>
      <c r="F113" s="193"/>
      <c r="G113" s="193"/>
    </row>
    <row r="114" spans="1:7" x14ac:dyDescent="0.25">
      <c r="A114" s="219" t="s">
        <v>91</v>
      </c>
      <c r="B114" s="219"/>
      <c r="C114" s="219"/>
      <c r="D114" s="219"/>
      <c r="E114" s="219"/>
      <c r="F114" s="219"/>
      <c r="G114" s="108" t="s">
        <v>11</v>
      </c>
    </row>
    <row r="115" spans="1:7" x14ac:dyDescent="0.25">
      <c r="A115" s="93" t="s">
        <v>12</v>
      </c>
      <c r="B115" s="224" t="s">
        <v>9</v>
      </c>
      <c r="C115" s="224"/>
      <c r="D115" s="224"/>
      <c r="E115" s="224"/>
      <c r="F115" s="224"/>
      <c r="G115" s="102">
        <f>F30</f>
        <v>3532</v>
      </c>
    </row>
    <row r="116" spans="1:7" x14ac:dyDescent="0.25">
      <c r="A116" s="93" t="s">
        <v>14</v>
      </c>
      <c r="B116" s="224" t="s">
        <v>26</v>
      </c>
      <c r="C116" s="224"/>
      <c r="D116" s="224"/>
      <c r="E116" s="224"/>
      <c r="F116" s="224"/>
      <c r="G116" s="102">
        <f>G62</f>
        <v>3757.68</v>
      </c>
    </row>
    <row r="117" spans="1:7" x14ac:dyDescent="0.25">
      <c r="A117" s="93" t="s">
        <v>16</v>
      </c>
      <c r="B117" s="224" t="s">
        <v>58</v>
      </c>
      <c r="C117" s="224"/>
      <c r="D117" s="224"/>
      <c r="E117" s="224"/>
      <c r="F117" s="224"/>
      <c r="G117" s="102">
        <f>G72</f>
        <v>158.93</v>
      </c>
    </row>
    <row r="118" spans="1:7" x14ac:dyDescent="0.25">
      <c r="A118" s="93" t="s">
        <v>36</v>
      </c>
      <c r="B118" s="224" t="s">
        <v>65</v>
      </c>
      <c r="C118" s="224"/>
      <c r="D118" s="224"/>
      <c r="E118" s="224"/>
      <c r="F118" s="224"/>
      <c r="G118" s="102">
        <f>G93</f>
        <v>99.6</v>
      </c>
    </row>
    <row r="119" spans="1:7" x14ac:dyDescent="0.25">
      <c r="A119" s="93" t="s">
        <v>20</v>
      </c>
      <c r="B119" s="224" t="s">
        <v>73</v>
      </c>
      <c r="C119" s="224"/>
      <c r="D119" s="224"/>
      <c r="E119" s="224"/>
      <c r="F119" s="224"/>
      <c r="G119" s="102">
        <f>G101</f>
        <v>95.88</v>
      </c>
    </row>
    <row r="120" spans="1:7" x14ac:dyDescent="0.25">
      <c r="A120" s="203" t="s">
        <v>105</v>
      </c>
      <c r="B120" s="203"/>
      <c r="C120" s="203"/>
      <c r="D120" s="203"/>
      <c r="E120" s="203"/>
      <c r="F120" s="203"/>
      <c r="G120" s="106">
        <f>SUM(G115:G119)</f>
        <v>7644.09</v>
      </c>
    </row>
    <row r="121" spans="1:7" x14ac:dyDescent="0.25">
      <c r="A121" s="93" t="s">
        <v>22</v>
      </c>
      <c r="B121" s="207" t="s">
        <v>79</v>
      </c>
      <c r="C121" s="207"/>
      <c r="D121" s="207"/>
      <c r="E121" s="207"/>
      <c r="F121" s="207"/>
      <c r="G121" s="102">
        <f>G111</f>
        <v>1469.59</v>
      </c>
    </row>
    <row r="122" spans="1:7" x14ac:dyDescent="0.25">
      <c r="A122" s="223" t="s">
        <v>92</v>
      </c>
      <c r="B122" s="223"/>
      <c r="C122" s="223"/>
      <c r="D122" s="223"/>
      <c r="E122" s="223"/>
      <c r="F122" s="223"/>
      <c r="G122" s="120">
        <f>G120+G121</f>
        <v>9113.68</v>
      </c>
    </row>
  </sheetData>
  <mergeCells count="129">
    <mergeCell ref="A7:G7"/>
    <mergeCell ref="A8:G8"/>
    <mergeCell ref="A9:G9"/>
    <mergeCell ref="A10:F10"/>
    <mergeCell ref="A11:F11"/>
    <mergeCell ref="A12:F12"/>
    <mergeCell ref="A1:G1"/>
    <mergeCell ref="A2:G2"/>
    <mergeCell ref="A3:G3"/>
    <mergeCell ref="A4:G4"/>
    <mergeCell ref="A5:G5"/>
    <mergeCell ref="A6:G6"/>
    <mergeCell ref="B19:F19"/>
    <mergeCell ref="B20:F20"/>
    <mergeCell ref="A21:G21"/>
    <mergeCell ref="A22:G22"/>
    <mergeCell ref="B23:E23"/>
    <mergeCell ref="F23:G23"/>
    <mergeCell ref="A13:F13"/>
    <mergeCell ref="A14:G14"/>
    <mergeCell ref="A15:G15"/>
    <mergeCell ref="B16:F16"/>
    <mergeCell ref="B17:F17"/>
    <mergeCell ref="B18:F18"/>
    <mergeCell ref="B27:E27"/>
    <mergeCell ref="F27:G27"/>
    <mergeCell ref="B28:E28"/>
    <mergeCell ref="F28:G28"/>
    <mergeCell ref="B29:E29"/>
    <mergeCell ref="F29:G29"/>
    <mergeCell ref="B24:E24"/>
    <mergeCell ref="F24:G24"/>
    <mergeCell ref="B25:E25"/>
    <mergeCell ref="F25:G25"/>
    <mergeCell ref="B26:E26"/>
    <mergeCell ref="F26:G26"/>
    <mergeCell ref="A36:E36"/>
    <mergeCell ref="A37:G37"/>
    <mergeCell ref="B38:E38"/>
    <mergeCell ref="B39:E39"/>
    <mergeCell ref="B40:E40"/>
    <mergeCell ref="B41:E41"/>
    <mergeCell ref="A30:E30"/>
    <mergeCell ref="F30:G30"/>
    <mergeCell ref="A32:G32"/>
    <mergeCell ref="B33:E33"/>
    <mergeCell ref="B34:E34"/>
    <mergeCell ref="B35:E35"/>
    <mergeCell ref="A48:G48"/>
    <mergeCell ref="B49:E49"/>
    <mergeCell ref="B50:E50"/>
    <mergeCell ref="B51:E51"/>
    <mergeCell ref="B52:E52"/>
    <mergeCell ref="B53:E53"/>
    <mergeCell ref="B42:E42"/>
    <mergeCell ref="B43:E43"/>
    <mergeCell ref="B44:E44"/>
    <mergeCell ref="B45:E45"/>
    <mergeCell ref="B46:E46"/>
    <mergeCell ref="A47:E47"/>
    <mergeCell ref="B60:F60"/>
    <mergeCell ref="B61:F61"/>
    <mergeCell ref="A62:F62"/>
    <mergeCell ref="A63:G63"/>
    <mergeCell ref="A64:G64"/>
    <mergeCell ref="B65:E65"/>
    <mergeCell ref="B54:E54"/>
    <mergeCell ref="A55:E55"/>
    <mergeCell ref="A56:G56"/>
    <mergeCell ref="A57:G57"/>
    <mergeCell ref="B58:F58"/>
    <mergeCell ref="B59:F59"/>
    <mergeCell ref="A72:E72"/>
    <mergeCell ref="A73:G73"/>
    <mergeCell ref="A74:G74"/>
    <mergeCell ref="B75:E75"/>
    <mergeCell ref="B76:E76"/>
    <mergeCell ref="B77:E77"/>
    <mergeCell ref="B66:E66"/>
    <mergeCell ref="B67:E67"/>
    <mergeCell ref="B68:E68"/>
    <mergeCell ref="B69:E69"/>
    <mergeCell ref="B70:E70"/>
    <mergeCell ref="B71:E71"/>
    <mergeCell ref="A84:G84"/>
    <mergeCell ref="A85:E85"/>
    <mergeCell ref="B86:E86"/>
    <mergeCell ref="A87:E87"/>
    <mergeCell ref="A88:G88"/>
    <mergeCell ref="A89:G89"/>
    <mergeCell ref="B78:E78"/>
    <mergeCell ref="B79:E79"/>
    <mergeCell ref="B80:E80"/>
    <mergeCell ref="B81:E81"/>
    <mergeCell ref="A82:E82"/>
    <mergeCell ref="A83:G83"/>
    <mergeCell ref="B96:F96"/>
    <mergeCell ref="B97:F97"/>
    <mergeCell ref="B98:F98"/>
    <mergeCell ref="B99:F99"/>
    <mergeCell ref="B100:F100"/>
    <mergeCell ref="A101:F101"/>
    <mergeCell ref="B90:F90"/>
    <mergeCell ref="B91:F91"/>
    <mergeCell ref="B92:F92"/>
    <mergeCell ref="A93:F93"/>
    <mergeCell ref="A94:G94"/>
    <mergeCell ref="A95:G95"/>
    <mergeCell ref="B108:E108"/>
    <mergeCell ref="B109:E109"/>
    <mergeCell ref="B110:E110"/>
    <mergeCell ref="A111:E111"/>
    <mergeCell ref="A112:G112"/>
    <mergeCell ref="A113:G113"/>
    <mergeCell ref="A102:G102"/>
    <mergeCell ref="A103:G103"/>
    <mergeCell ref="B104:E104"/>
    <mergeCell ref="B105:E105"/>
    <mergeCell ref="B106:E106"/>
    <mergeCell ref="B107:E107"/>
    <mergeCell ref="A120:F120"/>
    <mergeCell ref="B121:F121"/>
    <mergeCell ref="A122:F122"/>
    <mergeCell ref="A114:F114"/>
    <mergeCell ref="B115:F115"/>
    <mergeCell ref="B116:F116"/>
    <mergeCell ref="B117:F117"/>
    <mergeCell ref="B118:F118"/>
    <mergeCell ref="B119:F119"/>
  </mergeCells>
  <pageMargins left="0.511811024" right="0.511811024" top="0.78740157499999996" bottom="0.78740157499999996" header="0.31496062000000002" footer="0.31496062000000002"/>
  <pageSetup paperSize="9" scale="85" orientation="portrait" r:id="rId1"/>
  <rowBreaks count="2" manualBreakCount="2">
    <brk id="55" max="16383" man="1"/>
    <brk id="1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4CED9-2867-48CE-BABD-A2545292C3E4}">
  <dimension ref="A1:G122"/>
  <sheetViews>
    <sheetView view="pageBreakPreview" topLeftCell="A91" zoomScaleSheetLayoutView="100" workbookViewId="0">
      <selection activeCell="K121" sqref="K121"/>
    </sheetView>
  </sheetViews>
  <sheetFormatPr defaultRowHeight="15" x14ac:dyDescent="0.25"/>
  <cols>
    <col min="1" max="4" width="9.140625" style="87"/>
    <col min="5" max="5" width="31.42578125" style="87" customWidth="1"/>
    <col min="6" max="6" width="15" style="87" customWidth="1"/>
    <col min="7" max="7" width="24.42578125" style="87" customWidth="1"/>
    <col min="8" max="16384" width="9.140625" style="87"/>
  </cols>
  <sheetData>
    <row r="1" spans="1:7" ht="18.75" x14ac:dyDescent="0.3">
      <c r="A1" s="197" t="s">
        <v>175</v>
      </c>
      <c r="B1" s="197"/>
      <c r="C1" s="197"/>
      <c r="D1" s="197"/>
      <c r="E1" s="197"/>
      <c r="F1" s="197"/>
      <c r="G1" s="197"/>
    </row>
    <row r="2" spans="1:7" ht="18.75" x14ac:dyDescent="0.3">
      <c r="A2" s="197"/>
      <c r="B2" s="197"/>
      <c r="C2" s="197"/>
      <c r="D2" s="197"/>
      <c r="E2" s="197"/>
      <c r="F2" s="197"/>
      <c r="G2" s="197"/>
    </row>
    <row r="3" spans="1:7" x14ac:dyDescent="0.25">
      <c r="A3" s="198" t="s">
        <v>145</v>
      </c>
      <c r="B3" s="198"/>
      <c r="C3" s="198"/>
      <c r="D3" s="198"/>
      <c r="E3" s="198"/>
      <c r="F3" s="198"/>
      <c r="G3" s="198"/>
    </row>
    <row r="4" spans="1:7" x14ac:dyDescent="0.25">
      <c r="A4" s="199" t="s">
        <v>170</v>
      </c>
      <c r="B4" s="199"/>
      <c r="C4" s="199"/>
      <c r="D4" s="199"/>
      <c r="E4" s="199"/>
      <c r="F4" s="199"/>
      <c r="G4" s="199"/>
    </row>
    <row r="5" spans="1:7" ht="15" customHeight="1" x14ac:dyDescent="0.25">
      <c r="A5" s="199" t="s">
        <v>171</v>
      </c>
      <c r="B5" s="199"/>
      <c r="C5" s="199"/>
      <c r="D5" s="199"/>
      <c r="E5" s="199"/>
      <c r="F5" s="199"/>
      <c r="G5" s="199"/>
    </row>
    <row r="6" spans="1:7" ht="15" customHeight="1" x14ac:dyDescent="0.25">
      <c r="A6" s="200"/>
      <c r="B6" s="200"/>
      <c r="C6" s="200"/>
      <c r="D6" s="200"/>
      <c r="E6" s="200"/>
      <c r="F6" s="200"/>
      <c r="G6" s="200"/>
    </row>
    <row r="7" spans="1:7" ht="15.75" x14ac:dyDescent="0.25">
      <c r="A7" s="193" t="s">
        <v>176</v>
      </c>
      <c r="B7" s="193"/>
      <c r="C7" s="193"/>
      <c r="D7" s="193"/>
      <c r="E7" s="193"/>
      <c r="F7" s="193"/>
      <c r="G7" s="193"/>
    </row>
    <row r="8" spans="1:7" ht="18.75" x14ac:dyDescent="0.3">
      <c r="A8" s="194"/>
      <c r="B8" s="194"/>
      <c r="C8" s="194"/>
      <c r="D8" s="194"/>
      <c r="E8" s="194"/>
      <c r="F8" s="194"/>
      <c r="G8" s="194"/>
    </row>
    <row r="9" spans="1:7" ht="15.75" x14ac:dyDescent="0.25">
      <c r="A9" s="195" t="s">
        <v>177</v>
      </c>
      <c r="B9" s="195"/>
      <c r="C9" s="195"/>
      <c r="D9" s="195"/>
      <c r="E9" s="195"/>
      <c r="F9" s="195"/>
      <c r="G9" s="195"/>
    </row>
    <row r="10" spans="1:7" x14ac:dyDescent="0.25">
      <c r="A10" s="196" t="s">
        <v>0</v>
      </c>
      <c r="B10" s="196"/>
      <c r="C10" s="196"/>
      <c r="D10" s="196"/>
      <c r="E10" s="196"/>
      <c r="F10" s="196"/>
      <c r="G10" s="88">
        <f ca="1">TODAY()</f>
        <v>45876</v>
      </c>
    </row>
    <row r="11" spans="1:7" x14ac:dyDescent="0.25">
      <c r="A11" s="196" t="s">
        <v>1</v>
      </c>
      <c r="B11" s="196"/>
      <c r="C11" s="196"/>
      <c r="D11" s="196"/>
      <c r="E11" s="196"/>
      <c r="F11" s="196"/>
      <c r="G11" s="89" t="s">
        <v>94</v>
      </c>
    </row>
    <row r="12" spans="1:7" x14ac:dyDescent="0.25">
      <c r="A12" s="196" t="s">
        <v>2</v>
      </c>
      <c r="B12" s="196"/>
      <c r="C12" s="196"/>
      <c r="D12" s="196"/>
      <c r="E12" s="196"/>
      <c r="F12" s="196"/>
      <c r="G12" s="90">
        <v>2025</v>
      </c>
    </row>
    <row r="13" spans="1:7" x14ac:dyDescent="0.25">
      <c r="A13" s="196" t="s">
        <v>3</v>
      </c>
      <c r="B13" s="196"/>
      <c r="C13" s="196"/>
      <c r="D13" s="196"/>
      <c r="E13" s="196"/>
      <c r="F13" s="196"/>
      <c r="G13" s="89" t="s">
        <v>172</v>
      </c>
    </row>
    <row r="14" spans="1:7" x14ac:dyDescent="0.25">
      <c r="A14" s="204"/>
      <c r="B14" s="204"/>
      <c r="C14" s="204"/>
      <c r="D14" s="204"/>
      <c r="E14" s="204"/>
      <c r="F14" s="204"/>
      <c r="G14" s="204"/>
    </row>
    <row r="15" spans="1:7" ht="15.75" x14ac:dyDescent="0.25">
      <c r="A15" s="205" t="s">
        <v>178</v>
      </c>
      <c r="B15" s="205"/>
      <c r="C15" s="205"/>
      <c r="D15" s="205"/>
      <c r="E15" s="205"/>
      <c r="F15" s="205"/>
      <c r="G15" s="205"/>
    </row>
    <row r="16" spans="1:7" x14ac:dyDescent="0.25">
      <c r="A16" s="91">
        <v>1</v>
      </c>
      <c r="B16" s="201" t="s">
        <v>4</v>
      </c>
      <c r="C16" s="201"/>
      <c r="D16" s="201"/>
      <c r="E16" s="201"/>
      <c r="F16" s="201"/>
      <c r="G16" s="92" t="s">
        <v>154</v>
      </c>
    </row>
    <row r="17" spans="1:7" x14ac:dyDescent="0.25">
      <c r="A17" s="93">
        <v>2</v>
      </c>
      <c r="B17" s="201" t="s">
        <v>5</v>
      </c>
      <c r="C17" s="201"/>
      <c r="D17" s="201"/>
      <c r="E17" s="201"/>
      <c r="F17" s="201"/>
      <c r="G17" s="94" t="s">
        <v>344</v>
      </c>
    </row>
    <row r="18" spans="1:7" x14ac:dyDescent="0.25">
      <c r="A18" s="93">
        <v>3</v>
      </c>
      <c r="B18" s="201" t="s">
        <v>6</v>
      </c>
      <c r="C18" s="201"/>
      <c r="D18" s="201"/>
      <c r="E18" s="201"/>
      <c r="F18" s="201"/>
      <c r="G18" s="92">
        <v>2574.37</v>
      </c>
    </row>
    <row r="19" spans="1:7" x14ac:dyDescent="0.25">
      <c r="A19" s="93">
        <v>4</v>
      </c>
      <c r="B19" s="201" t="s">
        <v>7</v>
      </c>
      <c r="C19" s="201"/>
      <c r="D19" s="201"/>
      <c r="E19" s="201"/>
      <c r="F19" s="201"/>
      <c r="G19" s="92" t="str">
        <f>G16</f>
        <v>Recepcionista</v>
      </c>
    </row>
    <row r="20" spans="1:7" x14ac:dyDescent="0.25">
      <c r="A20" s="95">
        <v>5</v>
      </c>
      <c r="B20" s="201" t="s">
        <v>8</v>
      </c>
      <c r="C20" s="201"/>
      <c r="D20" s="201"/>
      <c r="E20" s="201"/>
      <c r="F20" s="201"/>
      <c r="G20" s="96">
        <v>45658</v>
      </c>
    </row>
    <row r="21" spans="1:7" ht="15.75" x14ac:dyDescent="0.25">
      <c r="A21" s="202"/>
      <c r="B21" s="202"/>
      <c r="C21" s="202"/>
      <c r="D21" s="202"/>
      <c r="E21" s="202"/>
      <c r="F21" s="202"/>
      <c r="G21" s="202"/>
    </row>
    <row r="22" spans="1:7" ht="15.75" x14ac:dyDescent="0.25">
      <c r="A22" s="193" t="s">
        <v>179</v>
      </c>
      <c r="B22" s="193"/>
      <c r="C22" s="193"/>
      <c r="D22" s="193"/>
      <c r="E22" s="193"/>
      <c r="F22" s="193"/>
      <c r="G22" s="193"/>
    </row>
    <row r="23" spans="1:7" x14ac:dyDescent="0.25">
      <c r="A23" s="97">
        <v>1</v>
      </c>
      <c r="B23" s="203" t="s">
        <v>10</v>
      </c>
      <c r="C23" s="203"/>
      <c r="D23" s="203"/>
      <c r="E23" s="203"/>
      <c r="F23" s="203" t="s">
        <v>11</v>
      </c>
      <c r="G23" s="203"/>
    </row>
    <row r="24" spans="1:7" x14ac:dyDescent="0.25">
      <c r="A24" s="93" t="s">
        <v>12</v>
      </c>
      <c r="B24" s="206" t="s">
        <v>13</v>
      </c>
      <c r="C24" s="206"/>
      <c r="D24" s="206"/>
      <c r="E24" s="206"/>
      <c r="F24" s="208">
        <f>G18</f>
        <v>2574.37</v>
      </c>
      <c r="G24" s="207"/>
    </row>
    <row r="25" spans="1:7" x14ac:dyDescent="0.25">
      <c r="A25" s="93" t="s">
        <v>14</v>
      </c>
      <c r="B25" s="206" t="s">
        <v>15</v>
      </c>
      <c r="C25" s="206"/>
      <c r="D25" s="206"/>
      <c r="E25" s="206"/>
      <c r="F25" s="207"/>
      <c r="G25" s="207"/>
    </row>
    <row r="26" spans="1:7" x14ac:dyDescent="0.25">
      <c r="A26" s="93" t="s">
        <v>16</v>
      </c>
      <c r="B26" s="206" t="s">
        <v>17</v>
      </c>
      <c r="C26" s="206"/>
      <c r="D26" s="206"/>
      <c r="E26" s="206"/>
      <c r="F26" s="207"/>
      <c r="G26" s="207"/>
    </row>
    <row r="27" spans="1:7" x14ac:dyDescent="0.25">
      <c r="A27" s="93" t="s">
        <v>18</v>
      </c>
      <c r="B27" s="206" t="s">
        <v>19</v>
      </c>
      <c r="C27" s="206"/>
      <c r="D27" s="206"/>
      <c r="E27" s="206"/>
      <c r="F27" s="207"/>
      <c r="G27" s="207"/>
    </row>
    <row r="28" spans="1:7" x14ac:dyDescent="0.25">
      <c r="A28" s="93" t="s">
        <v>20</v>
      </c>
      <c r="B28" s="206" t="s">
        <v>21</v>
      </c>
      <c r="C28" s="206"/>
      <c r="D28" s="206"/>
      <c r="E28" s="206"/>
      <c r="F28" s="207"/>
      <c r="G28" s="207"/>
    </row>
    <row r="29" spans="1:7" x14ac:dyDescent="0.25">
      <c r="A29" s="93" t="s">
        <v>22</v>
      </c>
      <c r="B29" s="206" t="s">
        <v>24</v>
      </c>
      <c r="C29" s="206"/>
      <c r="D29" s="206"/>
      <c r="E29" s="206"/>
      <c r="F29" s="207"/>
      <c r="G29" s="207"/>
    </row>
    <row r="30" spans="1:7" x14ac:dyDescent="0.25">
      <c r="A30" s="203" t="s">
        <v>25</v>
      </c>
      <c r="B30" s="203"/>
      <c r="C30" s="203"/>
      <c r="D30" s="203"/>
      <c r="E30" s="203"/>
      <c r="F30" s="211">
        <f>SUM(F24:F29)</f>
        <v>2574.37</v>
      </c>
      <c r="G30" s="211"/>
    </row>
    <row r="31" spans="1:7" x14ac:dyDescent="0.25">
      <c r="A31" s="98"/>
      <c r="B31" s="98"/>
      <c r="C31" s="98"/>
      <c r="D31" s="98"/>
      <c r="E31" s="98"/>
      <c r="F31" s="98"/>
      <c r="G31" s="98"/>
    </row>
    <row r="32" spans="1:7" ht="15.75" x14ac:dyDescent="0.25">
      <c r="A32" s="193" t="s">
        <v>180</v>
      </c>
      <c r="B32" s="193"/>
      <c r="C32" s="193"/>
      <c r="D32" s="193"/>
      <c r="E32" s="193"/>
      <c r="F32" s="193"/>
      <c r="G32" s="193"/>
    </row>
    <row r="33" spans="1:7" x14ac:dyDescent="0.25">
      <c r="A33" s="97" t="s">
        <v>51</v>
      </c>
      <c r="B33" s="203" t="s">
        <v>27</v>
      </c>
      <c r="C33" s="203"/>
      <c r="D33" s="203"/>
      <c r="E33" s="203"/>
      <c r="F33" s="99" t="s">
        <v>28</v>
      </c>
      <c r="G33" s="100" t="s">
        <v>11</v>
      </c>
    </row>
    <row r="34" spans="1:7" x14ac:dyDescent="0.25">
      <c r="A34" s="93" t="s">
        <v>12</v>
      </c>
      <c r="B34" s="206" t="s">
        <v>29</v>
      </c>
      <c r="C34" s="206"/>
      <c r="D34" s="206"/>
      <c r="E34" s="206"/>
      <c r="F34" s="101">
        <v>8.3299999999999999E-2</v>
      </c>
      <c r="G34" s="102">
        <f>F30*F34</f>
        <v>214.45</v>
      </c>
    </row>
    <row r="35" spans="1:7" x14ac:dyDescent="0.25">
      <c r="A35" s="93" t="s">
        <v>14</v>
      </c>
      <c r="B35" s="206" t="s">
        <v>30</v>
      </c>
      <c r="C35" s="206"/>
      <c r="D35" s="206"/>
      <c r="E35" s="206"/>
      <c r="F35" s="103">
        <v>0.121</v>
      </c>
      <c r="G35" s="104">
        <f>F30*F35</f>
        <v>311.5</v>
      </c>
    </row>
    <row r="36" spans="1:7" x14ac:dyDescent="0.25">
      <c r="A36" s="203" t="s">
        <v>31</v>
      </c>
      <c r="B36" s="203"/>
      <c r="C36" s="203"/>
      <c r="D36" s="203"/>
      <c r="E36" s="203"/>
      <c r="F36" s="105">
        <f>SUM(F34:F35)</f>
        <v>0.20430000000000001</v>
      </c>
      <c r="G36" s="106">
        <f>G34+G35</f>
        <v>525.95000000000005</v>
      </c>
    </row>
    <row r="37" spans="1:7" x14ac:dyDescent="0.25">
      <c r="A37" s="209"/>
      <c r="B37" s="209"/>
      <c r="C37" s="209"/>
      <c r="D37" s="209"/>
      <c r="E37" s="209"/>
      <c r="F37" s="209"/>
      <c r="G37" s="209"/>
    </row>
    <row r="38" spans="1:7" ht="21" customHeight="1" x14ac:dyDescent="0.25">
      <c r="A38" s="97" t="s">
        <v>53</v>
      </c>
      <c r="B38" s="210" t="s">
        <v>32</v>
      </c>
      <c r="C38" s="210"/>
      <c r="D38" s="210"/>
      <c r="E38" s="210"/>
      <c r="F38" s="99" t="s">
        <v>28</v>
      </c>
      <c r="G38" s="106" t="s">
        <v>11</v>
      </c>
    </row>
    <row r="39" spans="1:7" x14ac:dyDescent="0.25">
      <c r="A39" s="93" t="s">
        <v>12</v>
      </c>
      <c r="B39" s="206" t="s">
        <v>33</v>
      </c>
      <c r="C39" s="206"/>
      <c r="D39" s="206"/>
      <c r="E39" s="206"/>
      <c r="F39" s="101">
        <v>0.2</v>
      </c>
      <c r="G39" s="102">
        <f>(F30+G36)*F39</f>
        <v>620.05999999999995</v>
      </c>
    </row>
    <row r="40" spans="1:7" x14ac:dyDescent="0.25">
      <c r="A40" s="93" t="s">
        <v>14</v>
      </c>
      <c r="B40" s="206" t="s">
        <v>34</v>
      </c>
      <c r="C40" s="206"/>
      <c r="D40" s="206"/>
      <c r="E40" s="206"/>
      <c r="F40" s="101">
        <v>2.5000000000000001E-2</v>
      </c>
      <c r="G40" s="102">
        <f>(F30+G36)*F40</f>
        <v>77.510000000000005</v>
      </c>
    </row>
    <row r="41" spans="1:7" x14ac:dyDescent="0.25">
      <c r="A41" s="93" t="s">
        <v>16</v>
      </c>
      <c r="B41" s="206" t="s">
        <v>35</v>
      </c>
      <c r="C41" s="206"/>
      <c r="D41" s="206"/>
      <c r="E41" s="206"/>
      <c r="F41" s="103">
        <v>3.3000000000000002E-2</v>
      </c>
      <c r="G41" s="104">
        <f>(F30+G36)*F41</f>
        <v>102.31</v>
      </c>
    </row>
    <row r="42" spans="1:7" x14ac:dyDescent="0.25">
      <c r="A42" s="93" t="s">
        <v>36</v>
      </c>
      <c r="B42" s="206" t="s">
        <v>37</v>
      </c>
      <c r="C42" s="206"/>
      <c r="D42" s="206"/>
      <c r="E42" s="206"/>
      <c r="F42" s="101">
        <v>1.4999999999999999E-2</v>
      </c>
      <c r="G42" s="102">
        <f>(F30+G36)*F42</f>
        <v>46.5</v>
      </c>
    </row>
    <row r="43" spans="1:7" x14ac:dyDescent="0.25">
      <c r="A43" s="93" t="s">
        <v>20</v>
      </c>
      <c r="B43" s="206" t="s">
        <v>38</v>
      </c>
      <c r="C43" s="206"/>
      <c r="D43" s="206"/>
      <c r="E43" s="206"/>
      <c r="F43" s="101">
        <v>0.01</v>
      </c>
      <c r="G43" s="102">
        <f>(F30+G36)*F43</f>
        <v>31</v>
      </c>
    </row>
    <row r="44" spans="1:7" x14ac:dyDescent="0.25">
      <c r="A44" s="93" t="s">
        <v>22</v>
      </c>
      <c r="B44" s="206" t="s">
        <v>39</v>
      </c>
      <c r="C44" s="206"/>
      <c r="D44" s="206"/>
      <c r="E44" s="206"/>
      <c r="F44" s="101">
        <v>6.0000000000000001E-3</v>
      </c>
      <c r="G44" s="102">
        <f>(F30+G36)*F44</f>
        <v>18.600000000000001</v>
      </c>
    </row>
    <row r="45" spans="1:7" x14ac:dyDescent="0.25">
      <c r="A45" s="93" t="s">
        <v>23</v>
      </c>
      <c r="B45" s="206" t="s">
        <v>40</v>
      </c>
      <c r="C45" s="206"/>
      <c r="D45" s="206"/>
      <c r="E45" s="206"/>
      <c r="F45" s="101">
        <v>2E-3</v>
      </c>
      <c r="G45" s="102">
        <f>(F30+G36)*F45</f>
        <v>6.2</v>
      </c>
    </row>
    <row r="46" spans="1:7" x14ac:dyDescent="0.25">
      <c r="A46" s="93" t="s">
        <v>41</v>
      </c>
      <c r="B46" s="206" t="s">
        <v>42</v>
      </c>
      <c r="C46" s="206"/>
      <c r="D46" s="206"/>
      <c r="E46" s="206"/>
      <c r="F46" s="101">
        <v>0.08</v>
      </c>
      <c r="G46" s="102">
        <f>(F30+G36)*F46</f>
        <v>248.03</v>
      </c>
    </row>
    <row r="47" spans="1:7" x14ac:dyDescent="0.25">
      <c r="A47" s="203" t="s">
        <v>44</v>
      </c>
      <c r="B47" s="203"/>
      <c r="C47" s="203"/>
      <c r="D47" s="203"/>
      <c r="E47" s="203"/>
      <c r="F47" s="105">
        <f>SUM(F39:F46)</f>
        <v>0.371</v>
      </c>
      <c r="G47" s="106">
        <f>SUM(G39:G46)</f>
        <v>1150.21</v>
      </c>
    </row>
    <row r="48" spans="1:7" ht="15.75" x14ac:dyDescent="0.25">
      <c r="A48" s="212"/>
      <c r="B48" s="212"/>
      <c r="C48" s="212"/>
      <c r="D48" s="212"/>
      <c r="E48" s="212"/>
      <c r="F48" s="212"/>
      <c r="G48" s="212"/>
    </row>
    <row r="49" spans="1:7" x14ac:dyDescent="0.25">
      <c r="A49" s="97" t="s">
        <v>55</v>
      </c>
      <c r="B49" s="203" t="s">
        <v>45</v>
      </c>
      <c r="C49" s="203"/>
      <c r="D49" s="203"/>
      <c r="E49" s="203"/>
      <c r="F49" s="99"/>
      <c r="G49" s="106" t="s">
        <v>11</v>
      </c>
    </row>
    <row r="50" spans="1:7" x14ac:dyDescent="0.25">
      <c r="A50" s="93" t="s">
        <v>12</v>
      </c>
      <c r="B50" s="206" t="s">
        <v>46</v>
      </c>
      <c r="C50" s="206"/>
      <c r="D50" s="206"/>
      <c r="E50" s="206"/>
      <c r="F50" s="92">
        <v>11</v>
      </c>
      <c r="G50" s="102">
        <f>5.5*2*22-6%*F30</f>
        <v>87.54</v>
      </c>
    </row>
    <row r="51" spans="1:7" x14ac:dyDescent="0.25">
      <c r="A51" s="93" t="s">
        <v>14</v>
      </c>
      <c r="B51" s="206" t="s">
        <v>47</v>
      </c>
      <c r="C51" s="206"/>
      <c r="D51" s="206"/>
      <c r="E51" s="206"/>
      <c r="F51" s="92">
        <v>44.3</v>
      </c>
      <c r="G51" s="102">
        <f>F51*22</f>
        <v>974.6</v>
      </c>
    </row>
    <row r="52" spans="1:7" x14ac:dyDescent="0.25">
      <c r="A52" s="93" t="s">
        <v>16</v>
      </c>
      <c r="B52" s="206" t="s">
        <v>48</v>
      </c>
      <c r="C52" s="206"/>
      <c r="D52" s="206"/>
      <c r="E52" s="206"/>
      <c r="F52" s="92">
        <v>200</v>
      </c>
      <c r="G52" s="102">
        <f>F52</f>
        <v>200</v>
      </c>
    </row>
    <row r="53" spans="1:7" x14ac:dyDescent="0.25">
      <c r="A53" s="93" t="s">
        <v>36</v>
      </c>
      <c r="B53" s="206" t="s">
        <v>120</v>
      </c>
      <c r="C53" s="206"/>
      <c r="D53" s="206"/>
      <c r="E53" s="206"/>
      <c r="F53" s="92">
        <v>13.64</v>
      </c>
      <c r="G53" s="102">
        <f>F53</f>
        <v>13.64</v>
      </c>
    </row>
    <row r="54" spans="1:7" x14ac:dyDescent="0.25">
      <c r="A54" s="93" t="s">
        <v>20</v>
      </c>
      <c r="B54" s="206" t="s">
        <v>121</v>
      </c>
      <c r="C54" s="206"/>
      <c r="D54" s="206"/>
      <c r="E54" s="206"/>
      <c r="F54" s="92">
        <v>3.61</v>
      </c>
      <c r="G54" s="102">
        <f>F54</f>
        <v>3.61</v>
      </c>
    </row>
    <row r="55" spans="1:7" x14ac:dyDescent="0.25">
      <c r="A55" s="216" t="s">
        <v>49</v>
      </c>
      <c r="B55" s="216"/>
      <c r="C55" s="216"/>
      <c r="D55" s="216"/>
      <c r="E55" s="216"/>
      <c r="F55" s="99"/>
      <c r="G55" s="106">
        <f>SUM(G50:G54)</f>
        <v>1279.3900000000001</v>
      </c>
    </row>
    <row r="56" spans="1:7" x14ac:dyDescent="0.25">
      <c r="A56" s="217"/>
      <c r="B56" s="217"/>
      <c r="C56" s="217"/>
      <c r="D56" s="217"/>
      <c r="E56" s="217"/>
      <c r="F56" s="217"/>
      <c r="G56" s="217"/>
    </row>
    <row r="57" spans="1:7" ht="15.75" x14ac:dyDescent="0.25">
      <c r="A57" s="218" t="s">
        <v>186</v>
      </c>
      <c r="B57" s="218"/>
      <c r="C57" s="218"/>
      <c r="D57" s="218"/>
      <c r="E57" s="218"/>
      <c r="F57" s="218"/>
      <c r="G57" s="218"/>
    </row>
    <row r="58" spans="1:7" x14ac:dyDescent="0.25">
      <c r="A58" s="107">
        <v>2</v>
      </c>
      <c r="B58" s="219" t="s">
        <v>50</v>
      </c>
      <c r="C58" s="219"/>
      <c r="D58" s="219"/>
      <c r="E58" s="219"/>
      <c r="F58" s="219"/>
      <c r="G58" s="108" t="s">
        <v>11</v>
      </c>
    </row>
    <row r="59" spans="1:7" x14ac:dyDescent="0.25">
      <c r="A59" s="93" t="s">
        <v>51</v>
      </c>
      <c r="B59" s="206" t="s">
        <v>52</v>
      </c>
      <c r="C59" s="206"/>
      <c r="D59" s="206"/>
      <c r="E59" s="206"/>
      <c r="F59" s="206"/>
      <c r="G59" s="102">
        <f>G36</f>
        <v>525.95000000000005</v>
      </c>
    </row>
    <row r="60" spans="1:7" x14ac:dyDescent="0.25">
      <c r="A60" s="93" t="s">
        <v>53</v>
      </c>
      <c r="B60" s="206" t="s">
        <v>54</v>
      </c>
      <c r="C60" s="206"/>
      <c r="D60" s="206"/>
      <c r="E60" s="206"/>
      <c r="F60" s="206"/>
      <c r="G60" s="102">
        <f>G47</f>
        <v>1150.21</v>
      </c>
    </row>
    <row r="61" spans="1:7" x14ac:dyDescent="0.25">
      <c r="A61" s="93" t="s">
        <v>55</v>
      </c>
      <c r="B61" s="206" t="s">
        <v>56</v>
      </c>
      <c r="C61" s="206"/>
      <c r="D61" s="206"/>
      <c r="E61" s="206"/>
      <c r="F61" s="206"/>
      <c r="G61" s="102">
        <f>G55</f>
        <v>1279.3900000000001</v>
      </c>
    </row>
    <row r="62" spans="1:7" x14ac:dyDescent="0.25">
      <c r="A62" s="203" t="s">
        <v>57</v>
      </c>
      <c r="B62" s="203"/>
      <c r="C62" s="203"/>
      <c r="D62" s="203"/>
      <c r="E62" s="203"/>
      <c r="F62" s="203"/>
      <c r="G62" s="106">
        <f>SUM(G59:G61)</f>
        <v>2955.55</v>
      </c>
    </row>
    <row r="63" spans="1:7" x14ac:dyDescent="0.25">
      <c r="A63" s="213"/>
      <c r="B63" s="213"/>
      <c r="C63" s="213"/>
      <c r="D63" s="213"/>
      <c r="E63" s="213"/>
      <c r="F63" s="213"/>
      <c r="G63" s="213"/>
    </row>
    <row r="64" spans="1:7" ht="15.75" x14ac:dyDescent="0.25">
      <c r="A64" s="193" t="s">
        <v>181</v>
      </c>
      <c r="B64" s="214"/>
      <c r="C64" s="214"/>
      <c r="D64" s="214"/>
      <c r="E64" s="214"/>
      <c r="F64" s="214"/>
      <c r="G64" s="214"/>
    </row>
    <row r="65" spans="1:7" x14ac:dyDescent="0.25">
      <c r="A65" s="109">
        <v>3</v>
      </c>
      <c r="B65" s="215" t="s">
        <v>59</v>
      </c>
      <c r="C65" s="215"/>
      <c r="D65" s="215"/>
      <c r="E65" s="215"/>
      <c r="F65" s="110" t="s">
        <v>28</v>
      </c>
      <c r="G65" s="111" t="s">
        <v>11</v>
      </c>
    </row>
    <row r="66" spans="1:7" x14ac:dyDescent="0.25">
      <c r="A66" s="93" t="s">
        <v>12</v>
      </c>
      <c r="B66" s="206" t="s">
        <v>60</v>
      </c>
      <c r="C66" s="206"/>
      <c r="D66" s="206"/>
      <c r="E66" s="206"/>
      <c r="F66" s="112">
        <v>4.1999999999999997E-3</v>
      </c>
      <c r="G66" s="92">
        <f>$F$30*F66</f>
        <v>10.81</v>
      </c>
    </row>
    <row r="67" spans="1:7" x14ac:dyDescent="0.25">
      <c r="A67" s="93" t="s">
        <v>14</v>
      </c>
      <c r="B67" s="220" t="s">
        <v>61</v>
      </c>
      <c r="C67" s="220"/>
      <c r="D67" s="220"/>
      <c r="E67" s="220"/>
      <c r="F67" s="112">
        <f>F46*F66</f>
        <v>2.9999999999999997E-4</v>
      </c>
      <c r="G67" s="94">
        <f t="shared" ref="G67:G70" si="0">$F$30*F67</f>
        <v>0.77</v>
      </c>
    </row>
    <row r="68" spans="1:7" x14ac:dyDescent="0.25">
      <c r="A68" s="93" t="s">
        <v>16</v>
      </c>
      <c r="B68" s="220" t="s">
        <v>118</v>
      </c>
      <c r="C68" s="220"/>
      <c r="D68" s="220"/>
      <c r="E68" s="220"/>
      <c r="F68" s="112">
        <v>0.04</v>
      </c>
      <c r="G68" s="92">
        <f t="shared" si="0"/>
        <v>102.97</v>
      </c>
    </row>
    <row r="69" spans="1:7" x14ac:dyDescent="0.25">
      <c r="A69" s="93" t="s">
        <v>36</v>
      </c>
      <c r="B69" s="206" t="s">
        <v>62</v>
      </c>
      <c r="C69" s="206"/>
      <c r="D69" s="206"/>
      <c r="E69" s="206"/>
      <c r="F69" s="112">
        <v>4.0000000000000002E-4</v>
      </c>
      <c r="G69" s="92">
        <f t="shared" si="0"/>
        <v>1.03</v>
      </c>
    </row>
    <row r="70" spans="1:7" x14ac:dyDescent="0.25">
      <c r="A70" s="93" t="s">
        <v>20</v>
      </c>
      <c r="B70" s="220" t="s">
        <v>63</v>
      </c>
      <c r="C70" s="220"/>
      <c r="D70" s="220"/>
      <c r="E70" s="220"/>
      <c r="F70" s="112">
        <f>F47*F69</f>
        <v>1E-4</v>
      </c>
      <c r="G70" s="94">
        <f t="shared" si="0"/>
        <v>0.26</v>
      </c>
    </row>
    <row r="71" spans="1:7" x14ac:dyDescent="0.25">
      <c r="A71" s="93" t="s">
        <v>22</v>
      </c>
      <c r="B71" s="220" t="s">
        <v>119</v>
      </c>
      <c r="C71" s="220"/>
      <c r="D71" s="220"/>
      <c r="E71" s="220"/>
      <c r="F71" s="112">
        <v>0</v>
      </c>
      <c r="G71" s="92">
        <f>$F$30*F71</f>
        <v>0</v>
      </c>
    </row>
    <row r="72" spans="1:7" x14ac:dyDescent="0.25">
      <c r="A72" s="203" t="s">
        <v>64</v>
      </c>
      <c r="B72" s="203"/>
      <c r="C72" s="203"/>
      <c r="D72" s="203"/>
      <c r="E72" s="203"/>
      <c r="F72" s="113">
        <f>SUM(F66:F71)</f>
        <v>4.4999999999999998E-2</v>
      </c>
      <c r="G72" s="114">
        <f>SUM(G66:G71)</f>
        <v>115.84</v>
      </c>
    </row>
    <row r="73" spans="1:7" x14ac:dyDescent="0.25">
      <c r="A73" s="213"/>
      <c r="B73" s="213"/>
      <c r="C73" s="213"/>
      <c r="D73" s="213"/>
      <c r="E73" s="213"/>
      <c r="F73" s="213"/>
      <c r="G73" s="213"/>
    </row>
    <row r="74" spans="1:7" ht="15.75" x14ac:dyDescent="0.25">
      <c r="A74" s="193" t="s">
        <v>182</v>
      </c>
      <c r="B74" s="193"/>
      <c r="C74" s="193"/>
      <c r="D74" s="193"/>
      <c r="E74" s="193"/>
      <c r="F74" s="193"/>
      <c r="G74" s="193"/>
    </row>
    <row r="75" spans="1:7" x14ac:dyDescent="0.25">
      <c r="A75" s="97" t="s">
        <v>70</v>
      </c>
      <c r="B75" s="203" t="s">
        <v>95</v>
      </c>
      <c r="C75" s="203"/>
      <c r="D75" s="203"/>
      <c r="E75" s="203"/>
      <c r="F75" s="99" t="s">
        <v>28</v>
      </c>
      <c r="G75" s="106" t="s">
        <v>11</v>
      </c>
    </row>
    <row r="76" spans="1:7" x14ac:dyDescent="0.25">
      <c r="A76" s="93" t="s">
        <v>12</v>
      </c>
      <c r="B76" s="206" t="s">
        <v>96</v>
      </c>
      <c r="C76" s="206"/>
      <c r="D76" s="206"/>
      <c r="E76" s="206"/>
      <c r="F76" s="101">
        <v>1.01E-2</v>
      </c>
      <c r="G76" s="102">
        <f>F30*F76</f>
        <v>26</v>
      </c>
    </row>
    <row r="77" spans="1:7" x14ac:dyDescent="0.25">
      <c r="A77" s="93" t="s">
        <v>14</v>
      </c>
      <c r="B77" s="206" t="s">
        <v>97</v>
      </c>
      <c r="C77" s="206"/>
      <c r="D77" s="206"/>
      <c r="E77" s="206"/>
      <c r="F77" s="101">
        <v>1.66E-2</v>
      </c>
      <c r="G77" s="102">
        <f>F30*F77</f>
        <v>42.73</v>
      </c>
    </row>
    <row r="78" spans="1:7" x14ac:dyDescent="0.25">
      <c r="A78" s="93" t="s">
        <v>16</v>
      </c>
      <c r="B78" s="206" t="s">
        <v>98</v>
      </c>
      <c r="C78" s="206"/>
      <c r="D78" s="206"/>
      <c r="E78" s="206"/>
      <c r="F78" s="101">
        <v>2.0000000000000001E-4</v>
      </c>
      <c r="G78" s="102">
        <f>F30*F78</f>
        <v>0.51</v>
      </c>
    </row>
    <row r="79" spans="1:7" x14ac:dyDescent="0.25">
      <c r="A79" s="93" t="s">
        <v>36</v>
      </c>
      <c r="B79" s="206" t="s">
        <v>99</v>
      </c>
      <c r="C79" s="206"/>
      <c r="D79" s="206"/>
      <c r="E79" s="206"/>
      <c r="F79" s="101">
        <v>2.9999999999999997E-4</v>
      </c>
      <c r="G79" s="102">
        <f>F30*F79</f>
        <v>0.77</v>
      </c>
    </row>
    <row r="80" spans="1:7" x14ac:dyDescent="0.25">
      <c r="A80" s="93" t="s">
        <v>20</v>
      </c>
      <c r="B80" s="206" t="s">
        <v>100</v>
      </c>
      <c r="C80" s="206"/>
      <c r="D80" s="206"/>
      <c r="E80" s="206"/>
      <c r="F80" s="101">
        <v>1E-3</v>
      </c>
      <c r="G80" s="102">
        <f>F30*F80</f>
        <v>2.57</v>
      </c>
    </row>
    <row r="81" spans="1:7" x14ac:dyDescent="0.25">
      <c r="A81" s="93" t="s">
        <v>22</v>
      </c>
      <c r="B81" s="206" t="s">
        <v>101</v>
      </c>
      <c r="C81" s="206"/>
      <c r="D81" s="206"/>
      <c r="E81" s="206"/>
      <c r="F81" s="101">
        <v>0</v>
      </c>
      <c r="G81" s="102">
        <f>F30*F81</f>
        <v>0</v>
      </c>
    </row>
    <row r="82" spans="1:7" x14ac:dyDescent="0.25">
      <c r="A82" s="203" t="s">
        <v>66</v>
      </c>
      <c r="B82" s="203"/>
      <c r="C82" s="203"/>
      <c r="D82" s="203"/>
      <c r="E82" s="203"/>
      <c r="F82" s="105">
        <f>SUM(F76:F81)</f>
        <v>2.8199999999999999E-2</v>
      </c>
      <c r="G82" s="106">
        <f>SUM(G76:G81)</f>
        <v>72.58</v>
      </c>
    </row>
    <row r="83" spans="1:7" x14ac:dyDescent="0.25">
      <c r="A83" s="213"/>
      <c r="B83" s="213"/>
      <c r="C83" s="213"/>
      <c r="D83" s="213"/>
      <c r="E83" s="213"/>
      <c r="F83" s="213"/>
      <c r="G83" s="213"/>
    </row>
    <row r="84" spans="1:7" x14ac:dyDescent="0.25">
      <c r="A84" s="221" t="s">
        <v>183</v>
      </c>
      <c r="B84" s="221"/>
      <c r="C84" s="221"/>
      <c r="D84" s="221"/>
      <c r="E84" s="221"/>
      <c r="F84" s="221"/>
      <c r="G84" s="221"/>
    </row>
    <row r="85" spans="1:7" x14ac:dyDescent="0.25">
      <c r="A85" s="203" t="s">
        <v>67</v>
      </c>
      <c r="B85" s="203"/>
      <c r="C85" s="203"/>
      <c r="D85" s="203"/>
      <c r="E85" s="203"/>
      <c r="F85" s="99" t="s">
        <v>28</v>
      </c>
      <c r="G85" s="106" t="s">
        <v>11</v>
      </c>
    </row>
    <row r="86" spans="1:7" x14ac:dyDescent="0.25">
      <c r="A86" s="93" t="s">
        <v>12</v>
      </c>
      <c r="B86" s="206" t="s">
        <v>102</v>
      </c>
      <c r="C86" s="206"/>
      <c r="D86" s="206"/>
      <c r="E86" s="206"/>
      <c r="F86" s="91"/>
      <c r="G86" s="102">
        <f>F30*F86</f>
        <v>0</v>
      </c>
    </row>
    <row r="87" spans="1:7" x14ac:dyDescent="0.25">
      <c r="A87" s="203" t="s">
        <v>68</v>
      </c>
      <c r="B87" s="203"/>
      <c r="C87" s="203"/>
      <c r="D87" s="203"/>
      <c r="E87" s="203"/>
      <c r="F87" s="105">
        <f>F86</f>
        <v>0</v>
      </c>
      <c r="G87" s="106">
        <f>G86</f>
        <v>0</v>
      </c>
    </row>
    <row r="88" spans="1:7" x14ac:dyDescent="0.25">
      <c r="A88" s="213"/>
      <c r="B88" s="213"/>
      <c r="C88" s="213"/>
      <c r="D88" s="213"/>
      <c r="E88" s="213"/>
      <c r="F88" s="213"/>
      <c r="G88" s="213"/>
    </row>
    <row r="89" spans="1:7" ht="15.75" x14ac:dyDescent="0.25">
      <c r="A89" s="218" t="s">
        <v>187</v>
      </c>
      <c r="B89" s="218"/>
      <c r="C89" s="218"/>
      <c r="D89" s="218"/>
      <c r="E89" s="218"/>
      <c r="F89" s="218"/>
      <c r="G89" s="218"/>
    </row>
    <row r="90" spans="1:7" x14ac:dyDescent="0.25">
      <c r="A90" s="107">
        <v>4</v>
      </c>
      <c r="B90" s="219" t="s">
        <v>69</v>
      </c>
      <c r="C90" s="219"/>
      <c r="D90" s="219"/>
      <c r="E90" s="219"/>
      <c r="F90" s="219"/>
      <c r="G90" s="115" t="s">
        <v>11</v>
      </c>
    </row>
    <row r="91" spans="1:7" x14ac:dyDescent="0.25">
      <c r="A91" s="93" t="s">
        <v>70</v>
      </c>
      <c r="B91" s="206" t="s">
        <v>103</v>
      </c>
      <c r="C91" s="206"/>
      <c r="D91" s="206"/>
      <c r="E91" s="206"/>
      <c r="F91" s="206"/>
      <c r="G91" s="102">
        <f>G82</f>
        <v>72.58</v>
      </c>
    </row>
    <row r="92" spans="1:7" x14ac:dyDescent="0.25">
      <c r="A92" s="93" t="s">
        <v>71</v>
      </c>
      <c r="B92" s="206" t="s">
        <v>104</v>
      </c>
      <c r="C92" s="206"/>
      <c r="D92" s="206"/>
      <c r="E92" s="206"/>
      <c r="F92" s="206"/>
      <c r="G92" s="102">
        <f>G87</f>
        <v>0</v>
      </c>
    </row>
    <row r="93" spans="1:7" x14ac:dyDescent="0.25">
      <c r="A93" s="216" t="s">
        <v>72</v>
      </c>
      <c r="B93" s="216"/>
      <c r="C93" s="216"/>
      <c r="D93" s="216"/>
      <c r="E93" s="216"/>
      <c r="F93" s="216"/>
      <c r="G93" s="106">
        <f>SUM(G91+G92)</f>
        <v>72.58</v>
      </c>
    </row>
    <row r="94" spans="1:7" x14ac:dyDescent="0.25">
      <c r="A94" s="213"/>
      <c r="B94" s="213"/>
      <c r="C94" s="213"/>
      <c r="D94" s="213"/>
      <c r="E94" s="213"/>
      <c r="F94" s="213"/>
      <c r="G94" s="213"/>
    </row>
    <row r="95" spans="1:7" ht="15.75" x14ac:dyDescent="0.25">
      <c r="A95" s="193" t="s">
        <v>184</v>
      </c>
      <c r="B95" s="193"/>
      <c r="C95" s="193"/>
      <c r="D95" s="193"/>
      <c r="E95" s="193"/>
      <c r="F95" s="193"/>
      <c r="G95" s="193"/>
    </row>
    <row r="96" spans="1:7" x14ac:dyDescent="0.25">
      <c r="A96" s="107">
        <v>5</v>
      </c>
      <c r="B96" s="219" t="s">
        <v>74</v>
      </c>
      <c r="C96" s="219"/>
      <c r="D96" s="219"/>
      <c r="E96" s="219"/>
      <c r="F96" s="219"/>
      <c r="G96" s="116" t="s">
        <v>11</v>
      </c>
    </row>
    <row r="97" spans="1:7" x14ac:dyDescent="0.25">
      <c r="A97" s="93" t="s">
        <v>12</v>
      </c>
      <c r="B97" s="206" t="s">
        <v>75</v>
      </c>
      <c r="C97" s="206"/>
      <c r="D97" s="206"/>
      <c r="E97" s="206"/>
      <c r="F97" s="206"/>
      <c r="G97" s="102">
        <f>Uniformes!J23</f>
        <v>95.88</v>
      </c>
    </row>
    <row r="98" spans="1:7" x14ac:dyDescent="0.25">
      <c r="A98" s="93" t="s">
        <v>14</v>
      </c>
      <c r="B98" s="206" t="s">
        <v>76</v>
      </c>
      <c r="C98" s="206"/>
      <c r="D98" s="206"/>
      <c r="E98" s="206"/>
      <c r="F98" s="206"/>
      <c r="G98" s="102">
        <v>0</v>
      </c>
    </row>
    <row r="99" spans="1:7" x14ac:dyDescent="0.25">
      <c r="A99" s="93" t="s">
        <v>16</v>
      </c>
      <c r="B99" s="206" t="s">
        <v>77</v>
      </c>
      <c r="C99" s="206"/>
      <c r="D99" s="206"/>
      <c r="E99" s="206"/>
      <c r="F99" s="206"/>
      <c r="G99" s="102">
        <v>0</v>
      </c>
    </row>
    <row r="100" spans="1:7" x14ac:dyDescent="0.25">
      <c r="A100" s="93" t="s">
        <v>36</v>
      </c>
      <c r="B100" s="206" t="s">
        <v>43</v>
      </c>
      <c r="C100" s="206"/>
      <c r="D100" s="206"/>
      <c r="E100" s="206"/>
      <c r="F100" s="206"/>
      <c r="G100" s="102">
        <v>0</v>
      </c>
    </row>
    <row r="101" spans="1:7" x14ac:dyDescent="0.25">
      <c r="A101" s="203" t="s">
        <v>78</v>
      </c>
      <c r="B101" s="203"/>
      <c r="C101" s="203"/>
      <c r="D101" s="203"/>
      <c r="E101" s="203"/>
      <c r="F101" s="203"/>
      <c r="G101" s="106">
        <f>SUM(G97:G100)</f>
        <v>95.88</v>
      </c>
    </row>
    <row r="102" spans="1:7" x14ac:dyDescent="0.25">
      <c r="A102" s="213"/>
      <c r="B102" s="213"/>
      <c r="C102" s="213"/>
      <c r="D102" s="213"/>
      <c r="E102" s="213"/>
      <c r="F102" s="213"/>
      <c r="G102" s="213"/>
    </row>
    <row r="103" spans="1:7" ht="15.75" x14ac:dyDescent="0.25">
      <c r="A103" s="193" t="s">
        <v>185</v>
      </c>
      <c r="B103" s="193"/>
      <c r="C103" s="193"/>
      <c r="D103" s="193"/>
      <c r="E103" s="193"/>
      <c r="F103" s="193"/>
      <c r="G103" s="193"/>
    </row>
    <row r="104" spans="1:7" x14ac:dyDescent="0.25">
      <c r="A104" s="107">
        <v>6</v>
      </c>
      <c r="B104" s="215" t="s">
        <v>80</v>
      </c>
      <c r="C104" s="215"/>
      <c r="D104" s="215"/>
      <c r="E104" s="215"/>
      <c r="F104" s="117" t="s">
        <v>28</v>
      </c>
      <c r="G104" s="108" t="s">
        <v>11</v>
      </c>
    </row>
    <row r="105" spans="1:7" x14ac:dyDescent="0.25">
      <c r="A105" s="93" t="s">
        <v>12</v>
      </c>
      <c r="B105" s="206" t="s">
        <v>81</v>
      </c>
      <c r="C105" s="206"/>
      <c r="D105" s="206"/>
      <c r="E105" s="206"/>
      <c r="F105" s="101">
        <v>1.4999999999999999E-2</v>
      </c>
      <c r="G105" s="102">
        <f>F105*G120</f>
        <v>87.21</v>
      </c>
    </row>
    <row r="106" spans="1:7" x14ac:dyDescent="0.25">
      <c r="A106" s="93" t="s">
        <v>14</v>
      </c>
      <c r="B106" s="206" t="s">
        <v>82</v>
      </c>
      <c r="C106" s="206"/>
      <c r="D106" s="206"/>
      <c r="E106" s="206"/>
      <c r="F106" s="101">
        <v>1.4999999999999999E-2</v>
      </c>
      <c r="G106" s="102">
        <f>(G105+G120)*F106</f>
        <v>88.52</v>
      </c>
    </row>
    <row r="107" spans="1:7" x14ac:dyDescent="0.25">
      <c r="A107" s="93" t="s">
        <v>16</v>
      </c>
      <c r="B107" s="222" t="s">
        <v>83</v>
      </c>
      <c r="C107" s="222"/>
      <c r="D107" s="222"/>
      <c r="E107" s="222"/>
      <c r="F107" s="118">
        <f>F108+F109+F110</f>
        <v>0.13589999999999999</v>
      </c>
      <c r="G107" s="102"/>
    </row>
    <row r="108" spans="1:7" x14ac:dyDescent="0.25">
      <c r="A108" s="93" t="s">
        <v>84</v>
      </c>
      <c r="B108" s="206" t="s">
        <v>85</v>
      </c>
      <c r="C108" s="206"/>
      <c r="D108" s="206"/>
      <c r="E108" s="206"/>
      <c r="F108" s="101">
        <v>1.5299999999999999E-2</v>
      </c>
      <c r="G108" s="102">
        <f>(G105+G106+G120)/(1-F107)*F108</f>
        <v>106.06</v>
      </c>
    </row>
    <row r="109" spans="1:7" x14ac:dyDescent="0.25">
      <c r="A109" s="93" t="s">
        <v>87</v>
      </c>
      <c r="B109" s="206" t="s">
        <v>86</v>
      </c>
      <c r="C109" s="206"/>
      <c r="D109" s="206"/>
      <c r="E109" s="206"/>
      <c r="F109" s="101">
        <v>7.0599999999999996E-2</v>
      </c>
      <c r="G109" s="102">
        <f>(G105+G106+G120)/(1-F107)*F109</f>
        <v>489.4</v>
      </c>
    </row>
    <row r="110" spans="1:7" x14ac:dyDescent="0.25">
      <c r="A110" s="93" t="s">
        <v>88</v>
      </c>
      <c r="B110" s="206" t="s">
        <v>89</v>
      </c>
      <c r="C110" s="206"/>
      <c r="D110" s="206"/>
      <c r="E110" s="206"/>
      <c r="F110" s="101">
        <v>0.05</v>
      </c>
      <c r="G110" s="102">
        <f>(G105+G106+G120)/(1-F107)*F110</f>
        <v>346.6</v>
      </c>
    </row>
    <row r="111" spans="1:7" x14ac:dyDescent="0.25">
      <c r="A111" s="203" t="s">
        <v>90</v>
      </c>
      <c r="B111" s="203"/>
      <c r="C111" s="203"/>
      <c r="D111" s="203"/>
      <c r="E111" s="203"/>
      <c r="F111" s="119">
        <f>SUM(F105:F107)</f>
        <v>0.16589999999999999</v>
      </c>
      <c r="G111" s="106">
        <f>SUM(G105+G106+G108+G109+G110)</f>
        <v>1117.79</v>
      </c>
    </row>
    <row r="112" spans="1:7" x14ac:dyDescent="0.25">
      <c r="A112" s="213"/>
      <c r="B112" s="213"/>
      <c r="C112" s="213"/>
      <c r="D112" s="213"/>
      <c r="E112" s="213"/>
      <c r="F112" s="213"/>
      <c r="G112" s="213"/>
    </row>
    <row r="113" spans="1:7" ht="15.75" x14ac:dyDescent="0.25">
      <c r="A113" s="193" t="s">
        <v>188</v>
      </c>
      <c r="B113" s="193"/>
      <c r="C113" s="193"/>
      <c r="D113" s="193"/>
      <c r="E113" s="193"/>
      <c r="F113" s="193"/>
      <c r="G113" s="193"/>
    </row>
    <row r="114" spans="1:7" x14ac:dyDescent="0.25">
      <c r="A114" s="219" t="s">
        <v>91</v>
      </c>
      <c r="B114" s="219"/>
      <c r="C114" s="219"/>
      <c r="D114" s="219"/>
      <c r="E114" s="219"/>
      <c r="F114" s="219"/>
      <c r="G114" s="108" t="s">
        <v>11</v>
      </c>
    </row>
    <row r="115" spans="1:7" x14ac:dyDescent="0.25">
      <c r="A115" s="93" t="s">
        <v>12</v>
      </c>
      <c r="B115" s="224" t="s">
        <v>9</v>
      </c>
      <c r="C115" s="224"/>
      <c r="D115" s="224"/>
      <c r="E115" s="224"/>
      <c r="F115" s="224"/>
      <c r="G115" s="102">
        <f>F30</f>
        <v>2574.37</v>
      </c>
    </row>
    <row r="116" spans="1:7" x14ac:dyDescent="0.25">
      <c r="A116" s="93" t="s">
        <v>14</v>
      </c>
      <c r="B116" s="224" t="s">
        <v>26</v>
      </c>
      <c r="C116" s="224"/>
      <c r="D116" s="224"/>
      <c r="E116" s="224"/>
      <c r="F116" s="224"/>
      <c r="G116" s="102">
        <f>G62</f>
        <v>2955.55</v>
      </c>
    </row>
    <row r="117" spans="1:7" x14ac:dyDescent="0.25">
      <c r="A117" s="93" t="s">
        <v>16</v>
      </c>
      <c r="B117" s="224" t="s">
        <v>58</v>
      </c>
      <c r="C117" s="224"/>
      <c r="D117" s="224"/>
      <c r="E117" s="224"/>
      <c r="F117" s="224"/>
      <c r="G117" s="102">
        <f>G72</f>
        <v>115.84</v>
      </c>
    </row>
    <row r="118" spans="1:7" x14ac:dyDescent="0.25">
      <c r="A118" s="93" t="s">
        <v>36</v>
      </c>
      <c r="B118" s="224" t="s">
        <v>65</v>
      </c>
      <c r="C118" s="224"/>
      <c r="D118" s="224"/>
      <c r="E118" s="224"/>
      <c r="F118" s="224"/>
      <c r="G118" s="102">
        <f>G93</f>
        <v>72.58</v>
      </c>
    </row>
    <row r="119" spans="1:7" x14ac:dyDescent="0.25">
      <c r="A119" s="93" t="s">
        <v>20</v>
      </c>
      <c r="B119" s="224" t="s">
        <v>73</v>
      </c>
      <c r="C119" s="224"/>
      <c r="D119" s="224"/>
      <c r="E119" s="224"/>
      <c r="F119" s="224"/>
      <c r="G119" s="102">
        <f>G101</f>
        <v>95.88</v>
      </c>
    </row>
    <row r="120" spans="1:7" x14ac:dyDescent="0.25">
      <c r="A120" s="203" t="s">
        <v>105</v>
      </c>
      <c r="B120" s="203"/>
      <c r="C120" s="203"/>
      <c r="D120" s="203"/>
      <c r="E120" s="203"/>
      <c r="F120" s="203"/>
      <c r="G120" s="106">
        <f>SUM(G115:G119)</f>
        <v>5814.22</v>
      </c>
    </row>
    <row r="121" spans="1:7" x14ac:dyDescent="0.25">
      <c r="A121" s="93" t="s">
        <v>22</v>
      </c>
      <c r="B121" s="207" t="s">
        <v>79</v>
      </c>
      <c r="C121" s="207"/>
      <c r="D121" s="207"/>
      <c r="E121" s="207"/>
      <c r="F121" s="207"/>
      <c r="G121" s="102">
        <f>G111</f>
        <v>1117.79</v>
      </c>
    </row>
    <row r="122" spans="1:7" x14ac:dyDescent="0.25">
      <c r="A122" s="223" t="s">
        <v>92</v>
      </c>
      <c r="B122" s="223"/>
      <c r="C122" s="223"/>
      <c r="D122" s="223"/>
      <c r="E122" s="223"/>
      <c r="F122" s="223"/>
      <c r="G122" s="120">
        <f>G120+G121</f>
        <v>6932.01</v>
      </c>
    </row>
  </sheetData>
  <mergeCells count="129">
    <mergeCell ref="A7:G7"/>
    <mergeCell ref="A8:G8"/>
    <mergeCell ref="A9:G9"/>
    <mergeCell ref="A10:F10"/>
    <mergeCell ref="A11:F11"/>
    <mergeCell ref="A12:F12"/>
    <mergeCell ref="A1:G1"/>
    <mergeCell ref="A2:G2"/>
    <mergeCell ref="A3:G3"/>
    <mergeCell ref="A4:G4"/>
    <mergeCell ref="A5:G5"/>
    <mergeCell ref="A6:G6"/>
    <mergeCell ref="B19:F19"/>
    <mergeCell ref="B20:F20"/>
    <mergeCell ref="A21:G21"/>
    <mergeCell ref="A22:G22"/>
    <mergeCell ref="B23:E23"/>
    <mergeCell ref="F23:G23"/>
    <mergeCell ref="A13:F13"/>
    <mergeCell ref="A14:G14"/>
    <mergeCell ref="A15:G15"/>
    <mergeCell ref="B16:F16"/>
    <mergeCell ref="B17:F17"/>
    <mergeCell ref="B18:F18"/>
    <mergeCell ref="B27:E27"/>
    <mergeCell ref="F27:G27"/>
    <mergeCell ref="B28:E28"/>
    <mergeCell ref="F28:G28"/>
    <mergeCell ref="B29:E29"/>
    <mergeCell ref="F29:G29"/>
    <mergeCell ref="B24:E24"/>
    <mergeCell ref="F24:G24"/>
    <mergeCell ref="B25:E25"/>
    <mergeCell ref="F25:G25"/>
    <mergeCell ref="B26:E26"/>
    <mergeCell ref="F26:G26"/>
    <mergeCell ref="A36:E36"/>
    <mergeCell ref="A37:G37"/>
    <mergeCell ref="B38:E38"/>
    <mergeCell ref="B39:E39"/>
    <mergeCell ref="B40:E40"/>
    <mergeCell ref="B41:E41"/>
    <mergeCell ref="A30:E30"/>
    <mergeCell ref="F30:G30"/>
    <mergeCell ref="A32:G32"/>
    <mergeCell ref="B33:E33"/>
    <mergeCell ref="B34:E34"/>
    <mergeCell ref="B35:E35"/>
    <mergeCell ref="A48:G48"/>
    <mergeCell ref="B49:E49"/>
    <mergeCell ref="B50:E50"/>
    <mergeCell ref="B51:E51"/>
    <mergeCell ref="B52:E52"/>
    <mergeCell ref="B53:E53"/>
    <mergeCell ref="B42:E42"/>
    <mergeCell ref="B43:E43"/>
    <mergeCell ref="B44:E44"/>
    <mergeCell ref="B45:E45"/>
    <mergeCell ref="B46:E46"/>
    <mergeCell ref="A47:E47"/>
    <mergeCell ref="B60:F60"/>
    <mergeCell ref="B61:F61"/>
    <mergeCell ref="A62:F62"/>
    <mergeCell ref="A63:G63"/>
    <mergeCell ref="A64:G64"/>
    <mergeCell ref="B65:E65"/>
    <mergeCell ref="B54:E54"/>
    <mergeCell ref="A55:E55"/>
    <mergeCell ref="A56:G56"/>
    <mergeCell ref="A57:G57"/>
    <mergeCell ref="B58:F58"/>
    <mergeCell ref="B59:F59"/>
    <mergeCell ref="A72:E72"/>
    <mergeCell ref="A73:G73"/>
    <mergeCell ref="A74:G74"/>
    <mergeCell ref="B75:E75"/>
    <mergeCell ref="B76:E76"/>
    <mergeCell ref="B77:E77"/>
    <mergeCell ref="B66:E66"/>
    <mergeCell ref="B67:E67"/>
    <mergeCell ref="B68:E68"/>
    <mergeCell ref="B69:E69"/>
    <mergeCell ref="B70:E70"/>
    <mergeCell ref="B71:E71"/>
    <mergeCell ref="A84:G84"/>
    <mergeCell ref="A85:E85"/>
    <mergeCell ref="B86:E86"/>
    <mergeCell ref="A87:E87"/>
    <mergeCell ref="A88:G88"/>
    <mergeCell ref="A89:G89"/>
    <mergeCell ref="B78:E78"/>
    <mergeCell ref="B79:E79"/>
    <mergeCell ref="B80:E80"/>
    <mergeCell ref="B81:E81"/>
    <mergeCell ref="A82:E82"/>
    <mergeCell ref="A83:G83"/>
    <mergeCell ref="B96:F96"/>
    <mergeCell ref="B97:F97"/>
    <mergeCell ref="B98:F98"/>
    <mergeCell ref="B99:F99"/>
    <mergeCell ref="B100:F100"/>
    <mergeCell ref="A101:F101"/>
    <mergeCell ref="B90:F90"/>
    <mergeCell ref="B91:F91"/>
    <mergeCell ref="B92:F92"/>
    <mergeCell ref="A93:F93"/>
    <mergeCell ref="A94:G94"/>
    <mergeCell ref="A95:G95"/>
    <mergeCell ref="B108:E108"/>
    <mergeCell ref="B109:E109"/>
    <mergeCell ref="B110:E110"/>
    <mergeCell ref="A111:E111"/>
    <mergeCell ref="A112:G112"/>
    <mergeCell ref="A113:G113"/>
    <mergeCell ref="A102:G102"/>
    <mergeCell ref="A103:G103"/>
    <mergeCell ref="B104:E104"/>
    <mergeCell ref="B105:E105"/>
    <mergeCell ref="B106:E106"/>
    <mergeCell ref="B107:E107"/>
    <mergeCell ref="A120:F120"/>
    <mergeCell ref="B121:F121"/>
    <mergeCell ref="A122:F122"/>
    <mergeCell ref="A114:F114"/>
    <mergeCell ref="B115:F115"/>
    <mergeCell ref="B116:F116"/>
    <mergeCell ref="B117:F117"/>
    <mergeCell ref="B118:F118"/>
    <mergeCell ref="B119:F119"/>
  </mergeCells>
  <pageMargins left="0.511811024" right="0.511811024" top="0.78740157499999996" bottom="0.78740157499999996" header="0.31496062000000002" footer="0.31496062000000002"/>
  <pageSetup paperSize="9" scale="85" orientation="portrait" r:id="rId1"/>
  <rowBreaks count="2" manualBreakCount="2">
    <brk id="55" max="16383" man="1"/>
    <brk id="11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45B9-4427-4A7E-BE06-B51F969E5BDB}">
  <dimension ref="A1:G122"/>
  <sheetViews>
    <sheetView view="pageBreakPreview" topLeftCell="A91" zoomScaleSheetLayoutView="100" workbookViewId="0">
      <selection activeCell="K125" sqref="K125"/>
    </sheetView>
  </sheetViews>
  <sheetFormatPr defaultRowHeight="15" x14ac:dyDescent="0.25"/>
  <cols>
    <col min="1" max="4" width="9.140625" style="87"/>
    <col min="5" max="5" width="31.42578125" style="87" customWidth="1"/>
    <col min="6" max="6" width="15" style="87" customWidth="1"/>
    <col min="7" max="7" width="24.42578125" style="87" customWidth="1"/>
    <col min="8" max="16384" width="9.140625" style="87"/>
  </cols>
  <sheetData>
    <row r="1" spans="1:7" ht="18.75" x14ac:dyDescent="0.3">
      <c r="A1" s="197" t="s">
        <v>175</v>
      </c>
      <c r="B1" s="197"/>
      <c r="C1" s="197"/>
      <c r="D1" s="197"/>
      <c r="E1" s="197"/>
      <c r="F1" s="197"/>
      <c r="G1" s="197"/>
    </row>
    <row r="2" spans="1:7" ht="18.75" x14ac:dyDescent="0.3">
      <c r="A2" s="197"/>
      <c r="B2" s="197"/>
      <c r="C2" s="197"/>
      <c r="D2" s="197"/>
      <c r="E2" s="197"/>
      <c r="F2" s="197"/>
      <c r="G2" s="197"/>
    </row>
    <row r="3" spans="1:7" x14ac:dyDescent="0.25">
      <c r="A3" s="198" t="s">
        <v>145</v>
      </c>
      <c r="B3" s="198"/>
      <c r="C3" s="198"/>
      <c r="D3" s="198"/>
      <c r="E3" s="198"/>
      <c r="F3" s="198"/>
      <c r="G3" s="198"/>
    </row>
    <row r="4" spans="1:7" x14ac:dyDescent="0.25">
      <c r="A4" s="199" t="s">
        <v>170</v>
      </c>
      <c r="B4" s="199"/>
      <c r="C4" s="199"/>
      <c r="D4" s="199"/>
      <c r="E4" s="199"/>
      <c r="F4" s="199"/>
      <c r="G4" s="199"/>
    </row>
    <row r="5" spans="1:7" ht="15" customHeight="1" x14ac:dyDescent="0.25">
      <c r="A5" s="199" t="s">
        <v>171</v>
      </c>
      <c r="B5" s="199"/>
      <c r="C5" s="199"/>
      <c r="D5" s="199"/>
      <c r="E5" s="199"/>
      <c r="F5" s="199"/>
      <c r="G5" s="199"/>
    </row>
    <row r="6" spans="1:7" ht="15" customHeight="1" x14ac:dyDescent="0.25">
      <c r="A6" s="200"/>
      <c r="B6" s="200"/>
      <c r="C6" s="200"/>
      <c r="D6" s="200"/>
      <c r="E6" s="200"/>
      <c r="F6" s="200"/>
      <c r="G6" s="200"/>
    </row>
    <row r="7" spans="1:7" ht="15.75" x14ac:dyDescent="0.25">
      <c r="A7" s="193" t="s">
        <v>176</v>
      </c>
      <c r="B7" s="193"/>
      <c r="C7" s="193"/>
      <c r="D7" s="193"/>
      <c r="E7" s="193"/>
      <c r="F7" s="193"/>
      <c r="G7" s="193"/>
    </row>
    <row r="8" spans="1:7" ht="18.75" x14ac:dyDescent="0.3">
      <c r="A8" s="194"/>
      <c r="B8" s="194"/>
      <c r="C8" s="194"/>
      <c r="D8" s="194"/>
      <c r="E8" s="194"/>
      <c r="F8" s="194"/>
      <c r="G8" s="194"/>
    </row>
    <row r="9" spans="1:7" ht="15.75" x14ac:dyDescent="0.25">
      <c r="A9" s="195" t="s">
        <v>177</v>
      </c>
      <c r="B9" s="195"/>
      <c r="C9" s="195"/>
      <c r="D9" s="195"/>
      <c r="E9" s="195"/>
      <c r="F9" s="195"/>
      <c r="G9" s="195"/>
    </row>
    <row r="10" spans="1:7" x14ac:dyDescent="0.25">
      <c r="A10" s="196" t="s">
        <v>0</v>
      </c>
      <c r="B10" s="196"/>
      <c r="C10" s="196"/>
      <c r="D10" s="196"/>
      <c r="E10" s="196"/>
      <c r="F10" s="196"/>
      <c r="G10" s="88">
        <f ca="1">TODAY()</f>
        <v>45876</v>
      </c>
    </row>
    <row r="11" spans="1:7" x14ac:dyDescent="0.25">
      <c r="A11" s="196" t="s">
        <v>1</v>
      </c>
      <c r="B11" s="196"/>
      <c r="C11" s="196"/>
      <c r="D11" s="196"/>
      <c r="E11" s="196"/>
      <c r="F11" s="196"/>
      <c r="G11" s="89" t="s">
        <v>94</v>
      </c>
    </row>
    <row r="12" spans="1:7" x14ac:dyDescent="0.25">
      <c r="A12" s="196" t="s">
        <v>2</v>
      </c>
      <c r="B12" s="196"/>
      <c r="C12" s="196"/>
      <c r="D12" s="196"/>
      <c r="E12" s="196"/>
      <c r="F12" s="196"/>
      <c r="G12" s="90">
        <v>2025</v>
      </c>
    </row>
    <row r="13" spans="1:7" x14ac:dyDescent="0.25">
      <c r="A13" s="196" t="s">
        <v>3</v>
      </c>
      <c r="B13" s="196"/>
      <c r="C13" s="196"/>
      <c r="D13" s="196"/>
      <c r="E13" s="196"/>
      <c r="F13" s="196"/>
      <c r="G13" s="89" t="s">
        <v>172</v>
      </c>
    </row>
    <row r="14" spans="1:7" x14ac:dyDescent="0.25">
      <c r="A14" s="204"/>
      <c r="B14" s="204"/>
      <c r="C14" s="204"/>
      <c r="D14" s="204"/>
      <c r="E14" s="204"/>
      <c r="F14" s="204"/>
      <c r="G14" s="204"/>
    </row>
    <row r="15" spans="1:7" ht="15.75" x14ac:dyDescent="0.25">
      <c r="A15" s="205" t="s">
        <v>178</v>
      </c>
      <c r="B15" s="205"/>
      <c r="C15" s="205"/>
      <c r="D15" s="205"/>
      <c r="E15" s="205"/>
      <c r="F15" s="205"/>
      <c r="G15" s="205"/>
    </row>
    <row r="16" spans="1:7" x14ac:dyDescent="0.25">
      <c r="A16" s="91">
        <v>1</v>
      </c>
      <c r="B16" s="201" t="s">
        <v>4</v>
      </c>
      <c r="C16" s="201"/>
      <c r="D16" s="201"/>
      <c r="E16" s="201"/>
      <c r="F16" s="201"/>
      <c r="G16" s="92" t="s">
        <v>169</v>
      </c>
    </row>
    <row r="17" spans="1:7" x14ac:dyDescent="0.25">
      <c r="A17" s="93">
        <v>2</v>
      </c>
      <c r="B17" s="201" t="s">
        <v>5</v>
      </c>
      <c r="C17" s="201"/>
      <c r="D17" s="201"/>
      <c r="E17" s="201"/>
      <c r="F17" s="201"/>
      <c r="G17" s="94" t="s">
        <v>345</v>
      </c>
    </row>
    <row r="18" spans="1:7" x14ac:dyDescent="0.25">
      <c r="A18" s="93">
        <v>3</v>
      </c>
      <c r="B18" s="201" t="s">
        <v>6</v>
      </c>
      <c r="C18" s="201"/>
      <c r="D18" s="201"/>
      <c r="E18" s="201"/>
      <c r="F18" s="201"/>
      <c r="G18" s="92">
        <v>1743.69</v>
      </c>
    </row>
    <row r="19" spans="1:7" x14ac:dyDescent="0.25">
      <c r="A19" s="93">
        <v>4</v>
      </c>
      <c r="B19" s="201" t="s">
        <v>7</v>
      </c>
      <c r="C19" s="201"/>
      <c r="D19" s="201"/>
      <c r="E19" s="201"/>
      <c r="F19" s="201"/>
      <c r="G19" s="92" t="str">
        <f>G16</f>
        <v>Servente de Limpeza</v>
      </c>
    </row>
    <row r="20" spans="1:7" x14ac:dyDescent="0.25">
      <c r="A20" s="95">
        <v>5</v>
      </c>
      <c r="B20" s="201" t="s">
        <v>8</v>
      </c>
      <c r="C20" s="201"/>
      <c r="D20" s="201"/>
      <c r="E20" s="201"/>
      <c r="F20" s="201"/>
      <c r="G20" s="96">
        <v>45658</v>
      </c>
    </row>
    <row r="21" spans="1:7" ht="15.75" x14ac:dyDescent="0.25">
      <c r="A21" s="202"/>
      <c r="B21" s="202"/>
      <c r="C21" s="202"/>
      <c r="D21" s="202"/>
      <c r="E21" s="202"/>
      <c r="F21" s="202"/>
      <c r="G21" s="202"/>
    </row>
    <row r="22" spans="1:7" ht="15.75" x14ac:dyDescent="0.25">
      <c r="A22" s="193" t="s">
        <v>179</v>
      </c>
      <c r="B22" s="193"/>
      <c r="C22" s="193"/>
      <c r="D22" s="193"/>
      <c r="E22" s="193"/>
      <c r="F22" s="193"/>
      <c r="G22" s="193"/>
    </row>
    <row r="23" spans="1:7" x14ac:dyDescent="0.25">
      <c r="A23" s="97">
        <v>1</v>
      </c>
      <c r="B23" s="203" t="s">
        <v>10</v>
      </c>
      <c r="C23" s="203"/>
      <c r="D23" s="203"/>
      <c r="E23" s="203"/>
      <c r="F23" s="203" t="s">
        <v>11</v>
      </c>
      <c r="G23" s="203"/>
    </row>
    <row r="24" spans="1:7" x14ac:dyDescent="0.25">
      <c r="A24" s="93" t="s">
        <v>12</v>
      </c>
      <c r="B24" s="206" t="s">
        <v>13</v>
      </c>
      <c r="C24" s="206"/>
      <c r="D24" s="206"/>
      <c r="E24" s="206"/>
      <c r="F24" s="208">
        <f>G18</f>
        <v>1743.69</v>
      </c>
      <c r="G24" s="207"/>
    </row>
    <row r="25" spans="1:7" x14ac:dyDescent="0.25">
      <c r="A25" s="93" t="s">
        <v>14</v>
      </c>
      <c r="B25" s="206" t="s">
        <v>15</v>
      </c>
      <c r="C25" s="206"/>
      <c r="D25" s="206"/>
      <c r="E25" s="206"/>
      <c r="F25" s="207"/>
      <c r="G25" s="207"/>
    </row>
    <row r="26" spans="1:7" x14ac:dyDescent="0.25">
      <c r="A26" s="93" t="s">
        <v>16</v>
      </c>
      <c r="B26" s="206" t="s">
        <v>17</v>
      </c>
      <c r="C26" s="206"/>
      <c r="D26" s="206"/>
      <c r="E26" s="206"/>
      <c r="F26" s="207"/>
      <c r="G26" s="207"/>
    </row>
    <row r="27" spans="1:7" x14ac:dyDescent="0.25">
      <c r="A27" s="93" t="s">
        <v>18</v>
      </c>
      <c r="B27" s="206" t="s">
        <v>19</v>
      </c>
      <c r="C27" s="206"/>
      <c r="D27" s="206"/>
      <c r="E27" s="206"/>
      <c r="F27" s="207"/>
      <c r="G27" s="207"/>
    </row>
    <row r="28" spans="1:7" x14ac:dyDescent="0.25">
      <c r="A28" s="93" t="s">
        <v>20</v>
      </c>
      <c r="B28" s="206" t="s">
        <v>21</v>
      </c>
      <c r="C28" s="206"/>
      <c r="D28" s="206"/>
      <c r="E28" s="206"/>
      <c r="F28" s="207"/>
      <c r="G28" s="207"/>
    </row>
    <row r="29" spans="1:7" x14ac:dyDescent="0.25">
      <c r="A29" s="93" t="s">
        <v>22</v>
      </c>
      <c r="B29" s="206" t="s">
        <v>24</v>
      </c>
      <c r="C29" s="206"/>
      <c r="D29" s="206"/>
      <c r="E29" s="206"/>
      <c r="F29" s="207"/>
      <c r="G29" s="207"/>
    </row>
    <row r="30" spans="1:7" x14ac:dyDescent="0.25">
      <c r="A30" s="203" t="s">
        <v>25</v>
      </c>
      <c r="B30" s="203"/>
      <c r="C30" s="203"/>
      <c r="D30" s="203"/>
      <c r="E30" s="203"/>
      <c r="F30" s="211">
        <f>SUM(F24:F29)</f>
        <v>1743.69</v>
      </c>
      <c r="G30" s="211"/>
    </row>
    <row r="31" spans="1:7" x14ac:dyDescent="0.25">
      <c r="A31" s="98"/>
      <c r="B31" s="98"/>
      <c r="C31" s="98"/>
      <c r="D31" s="98"/>
      <c r="E31" s="98"/>
      <c r="F31" s="98"/>
      <c r="G31" s="98"/>
    </row>
    <row r="32" spans="1:7" ht="15.75" x14ac:dyDescent="0.25">
      <c r="A32" s="193" t="s">
        <v>180</v>
      </c>
      <c r="B32" s="193"/>
      <c r="C32" s="193"/>
      <c r="D32" s="193"/>
      <c r="E32" s="193"/>
      <c r="F32" s="193"/>
      <c r="G32" s="193"/>
    </row>
    <row r="33" spans="1:7" x14ac:dyDescent="0.25">
      <c r="A33" s="97" t="s">
        <v>51</v>
      </c>
      <c r="B33" s="203" t="s">
        <v>27</v>
      </c>
      <c r="C33" s="203"/>
      <c r="D33" s="203"/>
      <c r="E33" s="203"/>
      <c r="F33" s="99" t="s">
        <v>28</v>
      </c>
      <c r="G33" s="100" t="s">
        <v>11</v>
      </c>
    </row>
    <row r="34" spans="1:7" x14ac:dyDescent="0.25">
      <c r="A34" s="93" t="s">
        <v>12</v>
      </c>
      <c r="B34" s="206" t="s">
        <v>29</v>
      </c>
      <c r="C34" s="206"/>
      <c r="D34" s="206"/>
      <c r="E34" s="206"/>
      <c r="F34" s="101">
        <v>8.3299999999999999E-2</v>
      </c>
      <c r="G34" s="102">
        <f>F30*F34</f>
        <v>145.25</v>
      </c>
    </row>
    <row r="35" spans="1:7" x14ac:dyDescent="0.25">
      <c r="A35" s="93" t="s">
        <v>14</v>
      </c>
      <c r="B35" s="206" t="s">
        <v>30</v>
      </c>
      <c r="C35" s="206"/>
      <c r="D35" s="206"/>
      <c r="E35" s="206"/>
      <c r="F35" s="103">
        <v>0.121</v>
      </c>
      <c r="G35" s="104">
        <f>F30*F35</f>
        <v>210.99</v>
      </c>
    </row>
    <row r="36" spans="1:7" x14ac:dyDescent="0.25">
      <c r="A36" s="203" t="s">
        <v>31</v>
      </c>
      <c r="B36" s="203"/>
      <c r="C36" s="203"/>
      <c r="D36" s="203"/>
      <c r="E36" s="203"/>
      <c r="F36" s="105">
        <f>SUM(F34:F35)</f>
        <v>0.20430000000000001</v>
      </c>
      <c r="G36" s="106">
        <f>G34+G35</f>
        <v>356.24</v>
      </c>
    </row>
    <row r="37" spans="1:7" x14ac:dyDescent="0.25">
      <c r="A37" s="209"/>
      <c r="B37" s="209"/>
      <c r="C37" s="209"/>
      <c r="D37" s="209"/>
      <c r="E37" s="209"/>
      <c r="F37" s="209"/>
      <c r="G37" s="209"/>
    </row>
    <row r="38" spans="1:7" ht="21" customHeight="1" x14ac:dyDescent="0.25">
      <c r="A38" s="97" t="s">
        <v>53</v>
      </c>
      <c r="B38" s="210" t="s">
        <v>32</v>
      </c>
      <c r="C38" s="210"/>
      <c r="D38" s="210"/>
      <c r="E38" s="210"/>
      <c r="F38" s="99" t="s">
        <v>28</v>
      </c>
      <c r="G38" s="106" t="s">
        <v>11</v>
      </c>
    </row>
    <row r="39" spans="1:7" x14ac:dyDescent="0.25">
      <c r="A39" s="93" t="s">
        <v>12</v>
      </c>
      <c r="B39" s="206" t="s">
        <v>33</v>
      </c>
      <c r="C39" s="206"/>
      <c r="D39" s="206"/>
      <c r="E39" s="206"/>
      <c r="F39" s="101">
        <v>0.2</v>
      </c>
      <c r="G39" s="102">
        <f>(F30+G36)*F39</f>
        <v>419.99</v>
      </c>
    </row>
    <row r="40" spans="1:7" x14ac:dyDescent="0.25">
      <c r="A40" s="93" t="s">
        <v>14</v>
      </c>
      <c r="B40" s="206" t="s">
        <v>34</v>
      </c>
      <c r="C40" s="206"/>
      <c r="D40" s="206"/>
      <c r="E40" s="206"/>
      <c r="F40" s="101">
        <v>2.5000000000000001E-2</v>
      </c>
      <c r="G40" s="102">
        <f>(F30+G36)*F40</f>
        <v>52.5</v>
      </c>
    </row>
    <row r="41" spans="1:7" x14ac:dyDescent="0.25">
      <c r="A41" s="93" t="s">
        <v>16</v>
      </c>
      <c r="B41" s="206" t="s">
        <v>35</v>
      </c>
      <c r="C41" s="206"/>
      <c r="D41" s="206"/>
      <c r="E41" s="206"/>
      <c r="F41" s="103">
        <v>3.3000000000000002E-2</v>
      </c>
      <c r="G41" s="104">
        <f>(F30+G36)*F41</f>
        <v>69.3</v>
      </c>
    </row>
    <row r="42" spans="1:7" x14ac:dyDescent="0.25">
      <c r="A42" s="93" t="s">
        <v>36</v>
      </c>
      <c r="B42" s="206" t="s">
        <v>37</v>
      </c>
      <c r="C42" s="206"/>
      <c r="D42" s="206"/>
      <c r="E42" s="206"/>
      <c r="F42" s="101">
        <v>1.4999999999999999E-2</v>
      </c>
      <c r="G42" s="102">
        <f>(F30+G36)*F42</f>
        <v>31.5</v>
      </c>
    </row>
    <row r="43" spans="1:7" x14ac:dyDescent="0.25">
      <c r="A43" s="93" t="s">
        <v>20</v>
      </c>
      <c r="B43" s="206" t="s">
        <v>38</v>
      </c>
      <c r="C43" s="206"/>
      <c r="D43" s="206"/>
      <c r="E43" s="206"/>
      <c r="F43" s="101">
        <v>0.01</v>
      </c>
      <c r="G43" s="102">
        <f>(F30+G36)*F43</f>
        <v>21</v>
      </c>
    </row>
    <row r="44" spans="1:7" x14ac:dyDescent="0.25">
      <c r="A44" s="93" t="s">
        <v>22</v>
      </c>
      <c r="B44" s="206" t="s">
        <v>39</v>
      </c>
      <c r="C44" s="206"/>
      <c r="D44" s="206"/>
      <c r="E44" s="206"/>
      <c r="F44" s="101">
        <v>6.0000000000000001E-3</v>
      </c>
      <c r="G44" s="102">
        <f>(F30+G36)*F44</f>
        <v>12.6</v>
      </c>
    </row>
    <row r="45" spans="1:7" x14ac:dyDescent="0.25">
      <c r="A45" s="93" t="s">
        <v>23</v>
      </c>
      <c r="B45" s="206" t="s">
        <v>40</v>
      </c>
      <c r="C45" s="206"/>
      <c r="D45" s="206"/>
      <c r="E45" s="206"/>
      <c r="F45" s="101">
        <v>2E-3</v>
      </c>
      <c r="G45" s="102">
        <f>(F30+G36)*F45</f>
        <v>4.2</v>
      </c>
    </row>
    <row r="46" spans="1:7" x14ac:dyDescent="0.25">
      <c r="A46" s="93" t="s">
        <v>41</v>
      </c>
      <c r="B46" s="206" t="s">
        <v>42</v>
      </c>
      <c r="C46" s="206"/>
      <c r="D46" s="206"/>
      <c r="E46" s="206"/>
      <c r="F46" s="101">
        <v>0.08</v>
      </c>
      <c r="G46" s="102">
        <f>(F30+G36)*F46</f>
        <v>167.99</v>
      </c>
    </row>
    <row r="47" spans="1:7" x14ac:dyDescent="0.25">
      <c r="A47" s="203" t="s">
        <v>44</v>
      </c>
      <c r="B47" s="203"/>
      <c r="C47" s="203"/>
      <c r="D47" s="203"/>
      <c r="E47" s="203"/>
      <c r="F47" s="105">
        <f>SUM(F39:F46)</f>
        <v>0.371</v>
      </c>
      <c r="G47" s="106">
        <f>SUM(G39:G46)</f>
        <v>779.08</v>
      </c>
    </row>
    <row r="48" spans="1:7" ht="15.75" x14ac:dyDescent="0.25">
      <c r="A48" s="212"/>
      <c r="B48" s="212"/>
      <c r="C48" s="212"/>
      <c r="D48" s="212"/>
      <c r="E48" s="212"/>
      <c r="F48" s="212"/>
      <c r="G48" s="212"/>
    </row>
    <row r="49" spans="1:7" x14ac:dyDescent="0.25">
      <c r="A49" s="97" t="s">
        <v>55</v>
      </c>
      <c r="B49" s="203" t="s">
        <v>45</v>
      </c>
      <c r="C49" s="203"/>
      <c r="D49" s="203"/>
      <c r="E49" s="203"/>
      <c r="F49" s="99"/>
      <c r="G49" s="106" t="s">
        <v>11</v>
      </c>
    </row>
    <row r="50" spans="1:7" x14ac:dyDescent="0.25">
      <c r="A50" s="93" t="s">
        <v>12</v>
      </c>
      <c r="B50" s="206" t="s">
        <v>46</v>
      </c>
      <c r="C50" s="206"/>
      <c r="D50" s="206"/>
      <c r="E50" s="206"/>
      <c r="F50" s="92">
        <v>11</v>
      </c>
      <c r="G50" s="102">
        <f>5.5*2*22-6%*F30</f>
        <v>137.38</v>
      </c>
    </row>
    <row r="51" spans="1:7" x14ac:dyDescent="0.25">
      <c r="A51" s="93" t="s">
        <v>14</v>
      </c>
      <c r="B51" s="206" t="s">
        <v>47</v>
      </c>
      <c r="C51" s="206"/>
      <c r="D51" s="206"/>
      <c r="E51" s="206"/>
      <c r="F51" s="92">
        <v>44.3</v>
      </c>
      <c r="G51" s="102">
        <f>F51*22</f>
        <v>974.6</v>
      </c>
    </row>
    <row r="52" spans="1:7" x14ac:dyDescent="0.25">
      <c r="A52" s="93" t="s">
        <v>16</v>
      </c>
      <c r="B52" s="206" t="s">
        <v>48</v>
      </c>
      <c r="C52" s="206"/>
      <c r="D52" s="206"/>
      <c r="E52" s="206"/>
      <c r="F52" s="92">
        <v>200</v>
      </c>
      <c r="G52" s="102">
        <f>F52</f>
        <v>200</v>
      </c>
    </row>
    <row r="53" spans="1:7" x14ac:dyDescent="0.25">
      <c r="A53" s="93" t="s">
        <v>36</v>
      </c>
      <c r="B53" s="206" t="s">
        <v>120</v>
      </c>
      <c r="C53" s="206"/>
      <c r="D53" s="206"/>
      <c r="E53" s="206"/>
      <c r="F53" s="92">
        <v>13.64</v>
      </c>
      <c r="G53" s="102">
        <f>F53</f>
        <v>13.64</v>
      </c>
    </row>
    <row r="54" spans="1:7" x14ac:dyDescent="0.25">
      <c r="A54" s="93" t="s">
        <v>20</v>
      </c>
      <c r="B54" s="206" t="s">
        <v>121</v>
      </c>
      <c r="C54" s="206"/>
      <c r="D54" s="206"/>
      <c r="E54" s="206"/>
      <c r="F54" s="92">
        <v>3.61</v>
      </c>
      <c r="G54" s="102">
        <f>F54</f>
        <v>3.61</v>
      </c>
    </row>
    <row r="55" spans="1:7" x14ac:dyDescent="0.25">
      <c r="A55" s="216" t="s">
        <v>49</v>
      </c>
      <c r="B55" s="216"/>
      <c r="C55" s="216"/>
      <c r="D55" s="216"/>
      <c r="E55" s="216"/>
      <c r="F55" s="99"/>
      <c r="G55" s="106">
        <f>SUM(G50:G54)</f>
        <v>1329.23</v>
      </c>
    </row>
    <row r="56" spans="1:7" x14ac:dyDescent="0.25">
      <c r="A56" s="217"/>
      <c r="B56" s="217"/>
      <c r="C56" s="217"/>
      <c r="D56" s="217"/>
      <c r="E56" s="217"/>
      <c r="F56" s="217"/>
      <c r="G56" s="217"/>
    </row>
    <row r="57" spans="1:7" ht="15.75" x14ac:dyDescent="0.25">
      <c r="A57" s="218" t="s">
        <v>186</v>
      </c>
      <c r="B57" s="218"/>
      <c r="C57" s="218"/>
      <c r="D57" s="218"/>
      <c r="E57" s="218"/>
      <c r="F57" s="218"/>
      <c r="G57" s="218"/>
    </row>
    <row r="58" spans="1:7" x14ac:dyDescent="0.25">
      <c r="A58" s="107">
        <v>2</v>
      </c>
      <c r="B58" s="219" t="s">
        <v>50</v>
      </c>
      <c r="C58" s="219"/>
      <c r="D58" s="219"/>
      <c r="E58" s="219"/>
      <c r="F58" s="219"/>
      <c r="G58" s="108" t="s">
        <v>11</v>
      </c>
    </row>
    <row r="59" spans="1:7" x14ac:dyDescent="0.25">
      <c r="A59" s="93" t="s">
        <v>51</v>
      </c>
      <c r="B59" s="206" t="s">
        <v>52</v>
      </c>
      <c r="C59" s="206"/>
      <c r="D59" s="206"/>
      <c r="E59" s="206"/>
      <c r="F59" s="206"/>
      <c r="G59" s="102">
        <f>G36</f>
        <v>356.24</v>
      </c>
    </row>
    <row r="60" spans="1:7" x14ac:dyDescent="0.25">
      <c r="A60" s="93" t="s">
        <v>53</v>
      </c>
      <c r="B60" s="206" t="s">
        <v>54</v>
      </c>
      <c r="C60" s="206"/>
      <c r="D60" s="206"/>
      <c r="E60" s="206"/>
      <c r="F60" s="206"/>
      <c r="G60" s="102">
        <f>G47</f>
        <v>779.08</v>
      </c>
    </row>
    <row r="61" spans="1:7" x14ac:dyDescent="0.25">
      <c r="A61" s="93" t="s">
        <v>55</v>
      </c>
      <c r="B61" s="206" t="s">
        <v>56</v>
      </c>
      <c r="C61" s="206"/>
      <c r="D61" s="206"/>
      <c r="E61" s="206"/>
      <c r="F61" s="206"/>
      <c r="G61" s="102">
        <f>G55</f>
        <v>1329.23</v>
      </c>
    </row>
    <row r="62" spans="1:7" x14ac:dyDescent="0.25">
      <c r="A62" s="203" t="s">
        <v>57</v>
      </c>
      <c r="B62" s="203"/>
      <c r="C62" s="203"/>
      <c r="D62" s="203"/>
      <c r="E62" s="203"/>
      <c r="F62" s="203"/>
      <c r="G62" s="106">
        <f>SUM(G59:G61)</f>
        <v>2464.5500000000002</v>
      </c>
    </row>
    <row r="63" spans="1:7" x14ac:dyDescent="0.25">
      <c r="A63" s="213"/>
      <c r="B63" s="213"/>
      <c r="C63" s="213"/>
      <c r="D63" s="213"/>
      <c r="E63" s="213"/>
      <c r="F63" s="213"/>
      <c r="G63" s="213"/>
    </row>
    <row r="64" spans="1:7" ht="15.75" x14ac:dyDescent="0.25">
      <c r="A64" s="193" t="s">
        <v>181</v>
      </c>
      <c r="B64" s="214"/>
      <c r="C64" s="214"/>
      <c r="D64" s="214"/>
      <c r="E64" s="214"/>
      <c r="F64" s="214"/>
      <c r="G64" s="214"/>
    </row>
    <row r="65" spans="1:7" x14ac:dyDescent="0.25">
      <c r="A65" s="109">
        <v>3</v>
      </c>
      <c r="B65" s="215" t="s">
        <v>59</v>
      </c>
      <c r="C65" s="215"/>
      <c r="D65" s="215"/>
      <c r="E65" s="215"/>
      <c r="F65" s="110" t="s">
        <v>28</v>
      </c>
      <c r="G65" s="111" t="s">
        <v>11</v>
      </c>
    </row>
    <row r="66" spans="1:7" x14ac:dyDescent="0.25">
      <c r="A66" s="93" t="s">
        <v>12</v>
      </c>
      <c r="B66" s="206" t="s">
        <v>60</v>
      </c>
      <c r="C66" s="206"/>
      <c r="D66" s="206"/>
      <c r="E66" s="206"/>
      <c r="F66" s="112">
        <v>4.1999999999999997E-3</v>
      </c>
      <c r="G66" s="92">
        <f>$F$30*F66</f>
        <v>7.32</v>
      </c>
    </row>
    <row r="67" spans="1:7" x14ac:dyDescent="0.25">
      <c r="A67" s="93" t="s">
        <v>14</v>
      </c>
      <c r="B67" s="220" t="s">
        <v>61</v>
      </c>
      <c r="C67" s="220"/>
      <c r="D67" s="220"/>
      <c r="E67" s="220"/>
      <c r="F67" s="112">
        <f>F46*F66</f>
        <v>2.9999999999999997E-4</v>
      </c>
      <c r="G67" s="94">
        <f t="shared" ref="G67:G70" si="0">$F$30*F67</f>
        <v>0.52</v>
      </c>
    </row>
    <row r="68" spans="1:7" x14ac:dyDescent="0.25">
      <c r="A68" s="93" t="s">
        <v>16</v>
      </c>
      <c r="B68" s="220" t="s">
        <v>118</v>
      </c>
      <c r="C68" s="220"/>
      <c r="D68" s="220"/>
      <c r="E68" s="220"/>
      <c r="F68" s="112">
        <v>0.04</v>
      </c>
      <c r="G68" s="92">
        <f t="shared" si="0"/>
        <v>69.75</v>
      </c>
    </row>
    <row r="69" spans="1:7" x14ac:dyDescent="0.25">
      <c r="A69" s="93" t="s">
        <v>36</v>
      </c>
      <c r="B69" s="206" t="s">
        <v>62</v>
      </c>
      <c r="C69" s="206"/>
      <c r="D69" s="206"/>
      <c r="E69" s="206"/>
      <c r="F69" s="112">
        <v>4.0000000000000002E-4</v>
      </c>
      <c r="G69" s="92">
        <f t="shared" si="0"/>
        <v>0.7</v>
      </c>
    </row>
    <row r="70" spans="1:7" x14ac:dyDescent="0.25">
      <c r="A70" s="93" t="s">
        <v>20</v>
      </c>
      <c r="B70" s="220" t="s">
        <v>63</v>
      </c>
      <c r="C70" s="220"/>
      <c r="D70" s="220"/>
      <c r="E70" s="220"/>
      <c r="F70" s="112">
        <f>F47*F69</f>
        <v>1E-4</v>
      </c>
      <c r="G70" s="94">
        <f t="shared" si="0"/>
        <v>0.17</v>
      </c>
    </row>
    <row r="71" spans="1:7" x14ac:dyDescent="0.25">
      <c r="A71" s="93" t="s">
        <v>22</v>
      </c>
      <c r="B71" s="220" t="s">
        <v>119</v>
      </c>
      <c r="C71" s="220"/>
      <c r="D71" s="220"/>
      <c r="E71" s="220"/>
      <c r="F71" s="112">
        <v>0</v>
      </c>
      <c r="G71" s="92">
        <f>$F$30*F71</f>
        <v>0</v>
      </c>
    </row>
    <row r="72" spans="1:7" x14ac:dyDescent="0.25">
      <c r="A72" s="203" t="s">
        <v>64</v>
      </c>
      <c r="B72" s="203"/>
      <c r="C72" s="203"/>
      <c r="D72" s="203"/>
      <c r="E72" s="203"/>
      <c r="F72" s="113">
        <f>SUM(F66:F71)</f>
        <v>4.4999999999999998E-2</v>
      </c>
      <c r="G72" s="114">
        <f>SUM(G66:G71)</f>
        <v>78.459999999999994</v>
      </c>
    </row>
    <row r="73" spans="1:7" x14ac:dyDescent="0.25">
      <c r="A73" s="213"/>
      <c r="B73" s="213"/>
      <c r="C73" s="213"/>
      <c r="D73" s="213"/>
      <c r="E73" s="213"/>
      <c r="F73" s="213"/>
      <c r="G73" s="213"/>
    </row>
    <row r="74" spans="1:7" ht="15.75" x14ac:dyDescent="0.25">
      <c r="A74" s="193" t="s">
        <v>182</v>
      </c>
      <c r="B74" s="193"/>
      <c r="C74" s="193"/>
      <c r="D74" s="193"/>
      <c r="E74" s="193"/>
      <c r="F74" s="193"/>
      <c r="G74" s="193"/>
    </row>
    <row r="75" spans="1:7" x14ac:dyDescent="0.25">
      <c r="A75" s="97" t="s">
        <v>70</v>
      </c>
      <c r="B75" s="203" t="s">
        <v>95</v>
      </c>
      <c r="C75" s="203"/>
      <c r="D75" s="203"/>
      <c r="E75" s="203"/>
      <c r="F75" s="99" t="s">
        <v>28</v>
      </c>
      <c r="G75" s="106" t="s">
        <v>11</v>
      </c>
    </row>
    <row r="76" spans="1:7" x14ac:dyDescent="0.25">
      <c r="A76" s="93" t="s">
        <v>12</v>
      </c>
      <c r="B76" s="206" t="s">
        <v>96</v>
      </c>
      <c r="C76" s="206"/>
      <c r="D76" s="206"/>
      <c r="E76" s="206"/>
      <c r="F76" s="101">
        <v>1.01E-2</v>
      </c>
      <c r="G76" s="102">
        <f>F30*F76</f>
        <v>17.61</v>
      </c>
    </row>
    <row r="77" spans="1:7" x14ac:dyDescent="0.25">
      <c r="A77" s="93" t="s">
        <v>14</v>
      </c>
      <c r="B77" s="206" t="s">
        <v>97</v>
      </c>
      <c r="C77" s="206"/>
      <c r="D77" s="206"/>
      <c r="E77" s="206"/>
      <c r="F77" s="101">
        <v>1.66E-2</v>
      </c>
      <c r="G77" s="102">
        <f>F30*F77</f>
        <v>28.95</v>
      </c>
    </row>
    <row r="78" spans="1:7" x14ac:dyDescent="0.25">
      <c r="A78" s="93" t="s">
        <v>16</v>
      </c>
      <c r="B78" s="206" t="s">
        <v>98</v>
      </c>
      <c r="C78" s="206"/>
      <c r="D78" s="206"/>
      <c r="E78" s="206"/>
      <c r="F78" s="101">
        <v>2.0000000000000001E-4</v>
      </c>
      <c r="G78" s="102">
        <f>F30*F78</f>
        <v>0.35</v>
      </c>
    </row>
    <row r="79" spans="1:7" x14ac:dyDescent="0.25">
      <c r="A79" s="93" t="s">
        <v>36</v>
      </c>
      <c r="B79" s="206" t="s">
        <v>99</v>
      </c>
      <c r="C79" s="206"/>
      <c r="D79" s="206"/>
      <c r="E79" s="206"/>
      <c r="F79" s="101">
        <v>2.9999999999999997E-4</v>
      </c>
      <c r="G79" s="102">
        <f>F30*F79</f>
        <v>0.52</v>
      </c>
    </row>
    <row r="80" spans="1:7" x14ac:dyDescent="0.25">
      <c r="A80" s="93" t="s">
        <v>20</v>
      </c>
      <c r="B80" s="206" t="s">
        <v>100</v>
      </c>
      <c r="C80" s="206"/>
      <c r="D80" s="206"/>
      <c r="E80" s="206"/>
      <c r="F80" s="101">
        <v>1E-3</v>
      </c>
      <c r="G80" s="102">
        <f>F30*F80</f>
        <v>1.74</v>
      </c>
    </row>
    <row r="81" spans="1:7" x14ac:dyDescent="0.25">
      <c r="A81" s="93" t="s">
        <v>22</v>
      </c>
      <c r="B81" s="206" t="s">
        <v>101</v>
      </c>
      <c r="C81" s="206"/>
      <c r="D81" s="206"/>
      <c r="E81" s="206"/>
      <c r="F81" s="101">
        <v>0</v>
      </c>
      <c r="G81" s="102">
        <f>F30*F81</f>
        <v>0</v>
      </c>
    </row>
    <row r="82" spans="1:7" x14ac:dyDescent="0.25">
      <c r="A82" s="203" t="s">
        <v>66</v>
      </c>
      <c r="B82" s="203"/>
      <c r="C82" s="203"/>
      <c r="D82" s="203"/>
      <c r="E82" s="203"/>
      <c r="F82" s="105">
        <f>SUM(F76:F81)</f>
        <v>2.8199999999999999E-2</v>
      </c>
      <c r="G82" s="106">
        <f>SUM(G76:G81)</f>
        <v>49.17</v>
      </c>
    </row>
    <row r="83" spans="1:7" x14ac:dyDescent="0.25">
      <c r="A83" s="213"/>
      <c r="B83" s="213"/>
      <c r="C83" s="213"/>
      <c r="D83" s="213"/>
      <c r="E83" s="213"/>
      <c r="F83" s="213"/>
      <c r="G83" s="213"/>
    </row>
    <row r="84" spans="1:7" x14ac:dyDescent="0.25">
      <c r="A84" s="221" t="s">
        <v>183</v>
      </c>
      <c r="B84" s="221"/>
      <c r="C84" s="221"/>
      <c r="D84" s="221"/>
      <c r="E84" s="221"/>
      <c r="F84" s="221"/>
      <c r="G84" s="221"/>
    </row>
    <row r="85" spans="1:7" x14ac:dyDescent="0.25">
      <c r="A85" s="203" t="s">
        <v>67</v>
      </c>
      <c r="B85" s="203"/>
      <c r="C85" s="203"/>
      <c r="D85" s="203"/>
      <c r="E85" s="203"/>
      <c r="F85" s="99" t="s">
        <v>28</v>
      </c>
      <c r="G85" s="106" t="s">
        <v>11</v>
      </c>
    </row>
    <row r="86" spans="1:7" x14ac:dyDescent="0.25">
      <c r="A86" s="93" t="s">
        <v>12</v>
      </c>
      <c r="B86" s="206" t="s">
        <v>102</v>
      </c>
      <c r="C86" s="206"/>
      <c r="D86" s="206"/>
      <c r="E86" s="206"/>
      <c r="F86" s="91"/>
      <c r="G86" s="102">
        <f>F30*F86</f>
        <v>0</v>
      </c>
    </row>
    <row r="87" spans="1:7" x14ac:dyDescent="0.25">
      <c r="A87" s="203" t="s">
        <v>68</v>
      </c>
      <c r="B87" s="203"/>
      <c r="C87" s="203"/>
      <c r="D87" s="203"/>
      <c r="E87" s="203"/>
      <c r="F87" s="105">
        <f>F86</f>
        <v>0</v>
      </c>
      <c r="G87" s="106">
        <f>G86</f>
        <v>0</v>
      </c>
    </row>
    <row r="88" spans="1:7" x14ac:dyDescent="0.25">
      <c r="A88" s="213"/>
      <c r="B88" s="213"/>
      <c r="C88" s="213"/>
      <c r="D88" s="213"/>
      <c r="E88" s="213"/>
      <c r="F88" s="213"/>
      <c r="G88" s="213"/>
    </row>
    <row r="89" spans="1:7" ht="15.75" x14ac:dyDescent="0.25">
      <c r="A89" s="218" t="s">
        <v>187</v>
      </c>
      <c r="B89" s="218"/>
      <c r="C89" s="218"/>
      <c r="D89" s="218"/>
      <c r="E89" s="218"/>
      <c r="F89" s="218"/>
      <c r="G89" s="218"/>
    </row>
    <row r="90" spans="1:7" x14ac:dyDescent="0.25">
      <c r="A90" s="107">
        <v>4</v>
      </c>
      <c r="B90" s="219" t="s">
        <v>69</v>
      </c>
      <c r="C90" s="219"/>
      <c r="D90" s="219"/>
      <c r="E90" s="219"/>
      <c r="F90" s="219"/>
      <c r="G90" s="115" t="s">
        <v>11</v>
      </c>
    </row>
    <row r="91" spans="1:7" x14ac:dyDescent="0.25">
      <c r="A91" s="93" t="s">
        <v>70</v>
      </c>
      <c r="B91" s="206" t="s">
        <v>103</v>
      </c>
      <c r="C91" s="206"/>
      <c r="D91" s="206"/>
      <c r="E91" s="206"/>
      <c r="F91" s="206"/>
      <c r="G91" s="102">
        <f>G82</f>
        <v>49.17</v>
      </c>
    </row>
    <row r="92" spans="1:7" x14ac:dyDescent="0.25">
      <c r="A92" s="93" t="s">
        <v>71</v>
      </c>
      <c r="B92" s="206" t="s">
        <v>104</v>
      </c>
      <c r="C92" s="206"/>
      <c r="D92" s="206"/>
      <c r="E92" s="206"/>
      <c r="F92" s="206"/>
      <c r="G92" s="102">
        <f>G87</f>
        <v>0</v>
      </c>
    </row>
    <row r="93" spans="1:7" x14ac:dyDescent="0.25">
      <c r="A93" s="216" t="s">
        <v>72</v>
      </c>
      <c r="B93" s="216"/>
      <c r="C93" s="216"/>
      <c r="D93" s="216"/>
      <c r="E93" s="216"/>
      <c r="F93" s="216"/>
      <c r="G93" s="106">
        <f>SUM(G91+G92)</f>
        <v>49.17</v>
      </c>
    </row>
    <row r="94" spans="1:7" x14ac:dyDescent="0.25">
      <c r="A94" s="213"/>
      <c r="B94" s="213"/>
      <c r="C94" s="213"/>
      <c r="D94" s="213"/>
      <c r="E94" s="213"/>
      <c r="F94" s="213"/>
      <c r="G94" s="213"/>
    </row>
    <row r="95" spans="1:7" ht="15.75" x14ac:dyDescent="0.25">
      <c r="A95" s="193" t="s">
        <v>184</v>
      </c>
      <c r="B95" s="193"/>
      <c r="C95" s="193"/>
      <c r="D95" s="193"/>
      <c r="E95" s="193"/>
      <c r="F95" s="193"/>
      <c r="G95" s="193"/>
    </row>
    <row r="96" spans="1:7" x14ac:dyDescent="0.25">
      <c r="A96" s="107">
        <v>5</v>
      </c>
      <c r="B96" s="219" t="s">
        <v>74</v>
      </c>
      <c r="C96" s="219"/>
      <c r="D96" s="219"/>
      <c r="E96" s="219"/>
      <c r="F96" s="219"/>
      <c r="G96" s="116" t="s">
        <v>11</v>
      </c>
    </row>
    <row r="97" spans="1:7" x14ac:dyDescent="0.25">
      <c r="A97" s="93" t="s">
        <v>12</v>
      </c>
      <c r="B97" s="206" t="s">
        <v>75</v>
      </c>
      <c r="C97" s="206"/>
      <c r="D97" s="206"/>
      <c r="E97" s="206"/>
      <c r="F97" s="206"/>
      <c r="G97" s="102">
        <f>Uniformes!J39</f>
        <v>58.42</v>
      </c>
    </row>
    <row r="98" spans="1:7" x14ac:dyDescent="0.25">
      <c r="A98" s="93" t="s">
        <v>14</v>
      </c>
      <c r="B98" s="206" t="s">
        <v>76</v>
      </c>
      <c r="C98" s="206"/>
      <c r="D98" s="206"/>
      <c r="E98" s="206"/>
      <c r="F98" s="206"/>
      <c r="G98" s="102">
        <v>0</v>
      </c>
    </row>
    <row r="99" spans="1:7" x14ac:dyDescent="0.25">
      <c r="A99" s="93" t="s">
        <v>16</v>
      </c>
      <c r="B99" s="206" t="s">
        <v>77</v>
      </c>
      <c r="C99" s="206"/>
      <c r="D99" s="206"/>
      <c r="E99" s="206"/>
      <c r="F99" s="206"/>
      <c r="G99" s="102">
        <v>0</v>
      </c>
    </row>
    <row r="100" spans="1:7" x14ac:dyDescent="0.25">
      <c r="A100" s="93" t="s">
        <v>36</v>
      </c>
      <c r="B100" s="206" t="s">
        <v>43</v>
      </c>
      <c r="C100" s="206"/>
      <c r="D100" s="206"/>
      <c r="E100" s="206"/>
      <c r="F100" s="206"/>
      <c r="G100" s="102">
        <v>0</v>
      </c>
    </row>
    <row r="101" spans="1:7" x14ac:dyDescent="0.25">
      <c r="A101" s="203" t="s">
        <v>78</v>
      </c>
      <c r="B101" s="203"/>
      <c r="C101" s="203"/>
      <c r="D101" s="203"/>
      <c r="E101" s="203"/>
      <c r="F101" s="203"/>
      <c r="G101" s="106">
        <f>SUM(G97:G100)</f>
        <v>58.42</v>
      </c>
    </row>
    <row r="102" spans="1:7" x14ac:dyDescent="0.25">
      <c r="A102" s="213"/>
      <c r="B102" s="213"/>
      <c r="C102" s="213"/>
      <c r="D102" s="213"/>
      <c r="E102" s="213"/>
      <c r="F102" s="213"/>
      <c r="G102" s="213"/>
    </row>
    <row r="103" spans="1:7" ht="15.75" x14ac:dyDescent="0.25">
      <c r="A103" s="193" t="s">
        <v>185</v>
      </c>
      <c r="B103" s="193"/>
      <c r="C103" s="193"/>
      <c r="D103" s="193"/>
      <c r="E103" s="193"/>
      <c r="F103" s="193"/>
      <c r="G103" s="193"/>
    </row>
    <row r="104" spans="1:7" x14ac:dyDescent="0.25">
      <c r="A104" s="107">
        <v>6</v>
      </c>
      <c r="B104" s="215" t="s">
        <v>80</v>
      </c>
      <c r="C104" s="215"/>
      <c r="D104" s="215"/>
      <c r="E104" s="215"/>
      <c r="F104" s="117" t="s">
        <v>28</v>
      </c>
      <c r="G104" s="108" t="s">
        <v>11</v>
      </c>
    </row>
    <row r="105" spans="1:7" x14ac:dyDescent="0.25">
      <c r="A105" s="93" t="s">
        <v>12</v>
      </c>
      <c r="B105" s="206" t="s">
        <v>81</v>
      </c>
      <c r="C105" s="206"/>
      <c r="D105" s="206"/>
      <c r="E105" s="206"/>
      <c r="F105" s="101">
        <v>1.4999999999999999E-2</v>
      </c>
      <c r="G105" s="102">
        <f>F105*G120</f>
        <v>65.91</v>
      </c>
    </row>
    <row r="106" spans="1:7" x14ac:dyDescent="0.25">
      <c r="A106" s="93" t="s">
        <v>14</v>
      </c>
      <c r="B106" s="206" t="s">
        <v>82</v>
      </c>
      <c r="C106" s="206"/>
      <c r="D106" s="206"/>
      <c r="E106" s="206"/>
      <c r="F106" s="101">
        <v>1.4999999999999999E-2</v>
      </c>
      <c r="G106" s="102">
        <f>(G105+G120)*F106</f>
        <v>66.900000000000006</v>
      </c>
    </row>
    <row r="107" spans="1:7" x14ac:dyDescent="0.25">
      <c r="A107" s="93" t="s">
        <v>16</v>
      </c>
      <c r="B107" s="222" t="s">
        <v>83</v>
      </c>
      <c r="C107" s="222"/>
      <c r="D107" s="222"/>
      <c r="E107" s="222"/>
      <c r="F107" s="118">
        <f>F108+F109+F110</f>
        <v>0.13589999999999999</v>
      </c>
      <c r="G107" s="102"/>
    </row>
    <row r="108" spans="1:7" x14ac:dyDescent="0.25">
      <c r="A108" s="93" t="s">
        <v>84</v>
      </c>
      <c r="B108" s="206" t="s">
        <v>85</v>
      </c>
      <c r="C108" s="206"/>
      <c r="D108" s="206"/>
      <c r="E108" s="206"/>
      <c r="F108" s="101">
        <v>1.5299999999999999E-2</v>
      </c>
      <c r="G108" s="102">
        <f>(G105+G106+G120)/(1-F107)*F108</f>
        <v>80.16</v>
      </c>
    </row>
    <row r="109" spans="1:7" x14ac:dyDescent="0.25">
      <c r="A109" s="93" t="s">
        <v>87</v>
      </c>
      <c r="B109" s="206" t="s">
        <v>86</v>
      </c>
      <c r="C109" s="206"/>
      <c r="D109" s="206"/>
      <c r="E109" s="206"/>
      <c r="F109" s="101">
        <v>7.0599999999999996E-2</v>
      </c>
      <c r="G109" s="102">
        <f>(G105+G106+G120)/(1-F107)*F109</f>
        <v>369.88</v>
      </c>
    </row>
    <row r="110" spans="1:7" x14ac:dyDescent="0.25">
      <c r="A110" s="93" t="s">
        <v>88</v>
      </c>
      <c r="B110" s="206" t="s">
        <v>89</v>
      </c>
      <c r="C110" s="206"/>
      <c r="D110" s="206"/>
      <c r="E110" s="206"/>
      <c r="F110" s="101">
        <v>0.05</v>
      </c>
      <c r="G110" s="102">
        <f>(G105+G106+G120)/(1-F107)*F110</f>
        <v>261.95</v>
      </c>
    </row>
    <row r="111" spans="1:7" x14ac:dyDescent="0.25">
      <c r="A111" s="203" t="s">
        <v>90</v>
      </c>
      <c r="B111" s="203"/>
      <c r="C111" s="203"/>
      <c r="D111" s="203"/>
      <c r="E111" s="203"/>
      <c r="F111" s="119">
        <f>SUM(F105:F107)</f>
        <v>0.16589999999999999</v>
      </c>
      <c r="G111" s="106">
        <f>SUM(G105+G106+G108+G109+G110)</f>
        <v>844.8</v>
      </c>
    </row>
    <row r="112" spans="1:7" x14ac:dyDescent="0.25">
      <c r="A112" s="213"/>
      <c r="B112" s="213"/>
      <c r="C112" s="213"/>
      <c r="D112" s="213"/>
      <c r="E112" s="213"/>
      <c r="F112" s="213"/>
      <c r="G112" s="213"/>
    </row>
    <row r="113" spans="1:7" ht="15.75" x14ac:dyDescent="0.25">
      <c r="A113" s="193" t="s">
        <v>188</v>
      </c>
      <c r="B113" s="193"/>
      <c r="C113" s="193"/>
      <c r="D113" s="193"/>
      <c r="E113" s="193"/>
      <c r="F113" s="193"/>
      <c r="G113" s="193"/>
    </row>
    <row r="114" spans="1:7" x14ac:dyDescent="0.25">
      <c r="A114" s="219" t="s">
        <v>91</v>
      </c>
      <c r="B114" s="219"/>
      <c r="C114" s="219"/>
      <c r="D114" s="219"/>
      <c r="E114" s="219"/>
      <c r="F114" s="219"/>
      <c r="G114" s="108" t="s">
        <v>11</v>
      </c>
    </row>
    <row r="115" spans="1:7" x14ac:dyDescent="0.25">
      <c r="A115" s="93" t="s">
        <v>12</v>
      </c>
      <c r="B115" s="224" t="s">
        <v>9</v>
      </c>
      <c r="C115" s="224"/>
      <c r="D115" s="224"/>
      <c r="E115" s="224"/>
      <c r="F115" s="224"/>
      <c r="G115" s="102">
        <f>F30</f>
        <v>1743.69</v>
      </c>
    </row>
    <row r="116" spans="1:7" x14ac:dyDescent="0.25">
      <c r="A116" s="93" t="s">
        <v>14</v>
      </c>
      <c r="B116" s="224" t="s">
        <v>26</v>
      </c>
      <c r="C116" s="224"/>
      <c r="D116" s="224"/>
      <c r="E116" s="224"/>
      <c r="F116" s="224"/>
      <c r="G116" s="102">
        <f>G62</f>
        <v>2464.5500000000002</v>
      </c>
    </row>
    <row r="117" spans="1:7" x14ac:dyDescent="0.25">
      <c r="A117" s="93" t="s">
        <v>16</v>
      </c>
      <c r="B117" s="224" t="s">
        <v>58</v>
      </c>
      <c r="C117" s="224"/>
      <c r="D117" s="224"/>
      <c r="E117" s="224"/>
      <c r="F117" s="224"/>
      <c r="G117" s="102">
        <f>G72</f>
        <v>78.459999999999994</v>
      </c>
    </row>
    <row r="118" spans="1:7" x14ac:dyDescent="0.25">
      <c r="A118" s="93" t="s">
        <v>36</v>
      </c>
      <c r="B118" s="224" t="s">
        <v>65</v>
      </c>
      <c r="C118" s="224"/>
      <c r="D118" s="224"/>
      <c r="E118" s="224"/>
      <c r="F118" s="224"/>
      <c r="G118" s="102">
        <f>G93</f>
        <v>49.17</v>
      </c>
    </row>
    <row r="119" spans="1:7" x14ac:dyDescent="0.25">
      <c r="A119" s="93" t="s">
        <v>20</v>
      </c>
      <c r="B119" s="224" t="s">
        <v>73</v>
      </c>
      <c r="C119" s="224"/>
      <c r="D119" s="224"/>
      <c r="E119" s="224"/>
      <c r="F119" s="224"/>
      <c r="G119" s="102">
        <f>G101</f>
        <v>58.42</v>
      </c>
    </row>
    <row r="120" spans="1:7" x14ac:dyDescent="0.25">
      <c r="A120" s="203" t="s">
        <v>105</v>
      </c>
      <c r="B120" s="203"/>
      <c r="C120" s="203"/>
      <c r="D120" s="203"/>
      <c r="E120" s="203"/>
      <c r="F120" s="203"/>
      <c r="G120" s="106">
        <f>SUM(G115:G119)</f>
        <v>4394.29</v>
      </c>
    </row>
    <row r="121" spans="1:7" x14ac:dyDescent="0.25">
      <c r="A121" s="93" t="s">
        <v>22</v>
      </c>
      <c r="B121" s="207" t="s">
        <v>79</v>
      </c>
      <c r="C121" s="207"/>
      <c r="D121" s="207"/>
      <c r="E121" s="207"/>
      <c r="F121" s="207"/>
      <c r="G121" s="102">
        <f>G111</f>
        <v>844.8</v>
      </c>
    </row>
    <row r="122" spans="1:7" x14ac:dyDescent="0.25">
      <c r="A122" s="223" t="s">
        <v>92</v>
      </c>
      <c r="B122" s="223"/>
      <c r="C122" s="223"/>
      <c r="D122" s="223"/>
      <c r="E122" s="223"/>
      <c r="F122" s="223"/>
      <c r="G122" s="120">
        <f>G120+G121</f>
        <v>5239.09</v>
      </c>
    </row>
  </sheetData>
  <mergeCells count="129">
    <mergeCell ref="A7:G7"/>
    <mergeCell ref="A8:G8"/>
    <mergeCell ref="A9:G9"/>
    <mergeCell ref="A10:F10"/>
    <mergeCell ref="A11:F11"/>
    <mergeCell ref="A12:F12"/>
    <mergeCell ref="A1:G1"/>
    <mergeCell ref="A2:G2"/>
    <mergeCell ref="A3:G3"/>
    <mergeCell ref="A4:G4"/>
    <mergeCell ref="A5:G5"/>
    <mergeCell ref="A6:G6"/>
    <mergeCell ref="B19:F19"/>
    <mergeCell ref="B20:F20"/>
    <mergeCell ref="A21:G21"/>
    <mergeCell ref="A22:G22"/>
    <mergeCell ref="B23:E23"/>
    <mergeCell ref="F23:G23"/>
    <mergeCell ref="A13:F13"/>
    <mergeCell ref="A14:G14"/>
    <mergeCell ref="A15:G15"/>
    <mergeCell ref="B16:F16"/>
    <mergeCell ref="B17:F17"/>
    <mergeCell ref="B18:F18"/>
    <mergeCell ref="B27:E27"/>
    <mergeCell ref="F27:G27"/>
    <mergeCell ref="B28:E28"/>
    <mergeCell ref="F28:G28"/>
    <mergeCell ref="B29:E29"/>
    <mergeCell ref="F29:G29"/>
    <mergeCell ref="B24:E24"/>
    <mergeCell ref="F24:G24"/>
    <mergeCell ref="B25:E25"/>
    <mergeCell ref="F25:G25"/>
    <mergeCell ref="B26:E26"/>
    <mergeCell ref="F26:G26"/>
    <mergeCell ref="A36:E36"/>
    <mergeCell ref="A37:G37"/>
    <mergeCell ref="B38:E38"/>
    <mergeCell ref="B39:E39"/>
    <mergeCell ref="B40:E40"/>
    <mergeCell ref="B41:E41"/>
    <mergeCell ref="A30:E30"/>
    <mergeCell ref="F30:G30"/>
    <mergeCell ref="A32:G32"/>
    <mergeCell ref="B33:E33"/>
    <mergeCell ref="B34:E34"/>
    <mergeCell ref="B35:E35"/>
    <mergeCell ref="A48:G48"/>
    <mergeCell ref="B49:E49"/>
    <mergeCell ref="B50:E50"/>
    <mergeCell ref="B51:E51"/>
    <mergeCell ref="B52:E52"/>
    <mergeCell ref="B53:E53"/>
    <mergeCell ref="B42:E42"/>
    <mergeCell ref="B43:E43"/>
    <mergeCell ref="B44:E44"/>
    <mergeCell ref="B45:E45"/>
    <mergeCell ref="B46:E46"/>
    <mergeCell ref="A47:E47"/>
    <mergeCell ref="B60:F60"/>
    <mergeCell ref="B61:F61"/>
    <mergeCell ref="A62:F62"/>
    <mergeCell ref="A63:G63"/>
    <mergeCell ref="A64:G64"/>
    <mergeCell ref="B65:E65"/>
    <mergeCell ref="B54:E54"/>
    <mergeCell ref="A55:E55"/>
    <mergeCell ref="A56:G56"/>
    <mergeCell ref="A57:G57"/>
    <mergeCell ref="B58:F58"/>
    <mergeCell ref="B59:F59"/>
    <mergeCell ref="A72:E72"/>
    <mergeCell ref="A73:G73"/>
    <mergeCell ref="A74:G74"/>
    <mergeCell ref="B75:E75"/>
    <mergeCell ref="B76:E76"/>
    <mergeCell ref="B77:E77"/>
    <mergeCell ref="B66:E66"/>
    <mergeCell ref="B67:E67"/>
    <mergeCell ref="B68:E68"/>
    <mergeCell ref="B69:E69"/>
    <mergeCell ref="B70:E70"/>
    <mergeCell ref="B71:E71"/>
    <mergeCell ref="A84:G84"/>
    <mergeCell ref="A85:E85"/>
    <mergeCell ref="B86:E86"/>
    <mergeCell ref="A87:E87"/>
    <mergeCell ref="A88:G88"/>
    <mergeCell ref="A89:G89"/>
    <mergeCell ref="B78:E78"/>
    <mergeCell ref="B79:E79"/>
    <mergeCell ref="B80:E80"/>
    <mergeCell ref="B81:E81"/>
    <mergeCell ref="A82:E82"/>
    <mergeCell ref="A83:G83"/>
    <mergeCell ref="B96:F96"/>
    <mergeCell ref="B97:F97"/>
    <mergeCell ref="B98:F98"/>
    <mergeCell ref="B99:F99"/>
    <mergeCell ref="B100:F100"/>
    <mergeCell ref="A101:F101"/>
    <mergeCell ref="B90:F90"/>
    <mergeCell ref="B91:F91"/>
    <mergeCell ref="B92:F92"/>
    <mergeCell ref="A93:F93"/>
    <mergeCell ref="A94:G94"/>
    <mergeCell ref="A95:G95"/>
    <mergeCell ref="B108:E108"/>
    <mergeCell ref="B109:E109"/>
    <mergeCell ref="B110:E110"/>
    <mergeCell ref="A111:E111"/>
    <mergeCell ref="A112:G112"/>
    <mergeCell ref="A113:G113"/>
    <mergeCell ref="A102:G102"/>
    <mergeCell ref="A103:G103"/>
    <mergeCell ref="B104:E104"/>
    <mergeCell ref="B105:E105"/>
    <mergeCell ref="B106:E106"/>
    <mergeCell ref="B107:E107"/>
    <mergeCell ref="A120:F120"/>
    <mergeCell ref="B121:F121"/>
    <mergeCell ref="A122:F122"/>
    <mergeCell ref="A114:F114"/>
    <mergeCell ref="B115:F115"/>
    <mergeCell ref="B116:F116"/>
    <mergeCell ref="B117:F117"/>
    <mergeCell ref="B118:F118"/>
    <mergeCell ref="B119:F119"/>
  </mergeCells>
  <pageMargins left="0.511811024" right="0.511811024" top="0.78740157499999996" bottom="0.78740157499999996" header="0.31496062000000002" footer="0.31496062000000002"/>
  <pageSetup paperSize="9" scale="85" orientation="portrait" r:id="rId1"/>
  <rowBreaks count="2" manualBreakCount="2">
    <brk id="55" max="16383" man="1"/>
    <brk id="11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7B3D-9EF2-4AF9-9CA1-B880A688FDA0}">
  <sheetPr>
    <pageSetUpPr fitToPage="1"/>
  </sheetPr>
  <dimension ref="A1:J50"/>
  <sheetViews>
    <sheetView topLeftCell="A22" workbookViewId="0">
      <selection activeCell="N19" sqref="N19"/>
    </sheetView>
  </sheetViews>
  <sheetFormatPr defaultRowHeight="15" x14ac:dyDescent="0.25"/>
  <cols>
    <col min="1" max="1" width="15.7109375" style="75" customWidth="1"/>
    <col min="2" max="2" width="35.7109375" style="75" customWidth="1"/>
    <col min="3" max="10" width="15.7109375" style="75" customWidth="1"/>
    <col min="11" max="16384" width="9.140625" style="75"/>
  </cols>
  <sheetData>
    <row r="1" spans="1:10" ht="15.75" thickBot="1" x14ac:dyDescent="0.3">
      <c r="A1" s="227"/>
      <c r="B1" s="227"/>
      <c r="C1" s="227"/>
      <c r="D1" s="227"/>
      <c r="E1" s="227"/>
      <c r="F1" s="227"/>
      <c r="G1" s="227"/>
      <c r="H1" s="227"/>
      <c r="I1" s="227"/>
      <c r="J1" s="227"/>
    </row>
    <row r="2" spans="1:10" ht="20.25" thickTop="1" thickBot="1" x14ac:dyDescent="0.3">
      <c r="A2" s="228" t="s">
        <v>337</v>
      </c>
      <c r="B2" s="228"/>
      <c r="C2" s="228"/>
      <c r="D2" s="228"/>
      <c r="E2" s="228"/>
      <c r="F2" s="228"/>
      <c r="G2" s="228"/>
      <c r="H2" s="228"/>
      <c r="I2" s="228"/>
      <c r="J2" s="228"/>
    </row>
    <row r="3" spans="1:10" ht="15.75" thickTop="1" x14ac:dyDescent="0.25">
      <c r="A3" s="229"/>
      <c r="B3" s="229"/>
      <c r="C3" s="229"/>
      <c r="D3" s="229"/>
      <c r="E3" s="229"/>
      <c r="F3" s="229"/>
      <c r="G3" s="229"/>
      <c r="H3" s="229"/>
      <c r="I3" s="229"/>
      <c r="J3" s="229"/>
    </row>
    <row r="4" spans="1:10" ht="36.75" customHeight="1" x14ac:dyDescent="0.25">
      <c r="A4" s="230" t="s">
        <v>220</v>
      </c>
      <c r="B4" s="231"/>
      <c r="C4" s="231"/>
      <c r="D4" s="231"/>
      <c r="E4" s="231"/>
      <c r="F4" s="231"/>
      <c r="G4" s="231"/>
      <c r="H4" s="231"/>
      <c r="I4" s="231"/>
      <c r="J4" s="231"/>
    </row>
    <row r="5" spans="1:10" x14ac:dyDescent="0.25">
      <c r="A5" s="232" t="s">
        <v>218</v>
      </c>
      <c r="B5" s="233"/>
      <c r="C5" s="233"/>
      <c r="D5" s="233"/>
      <c r="E5" s="233"/>
      <c r="F5" s="233"/>
      <c r="G5" s="233"/>
      <c r="H5" s="233"/>
      <c r="I5" s="233"/>
      <c r="J5" s="233"/>
    </row>
    <row r="6" spans="1:10" ht="15.75" thickBot="1" x14ac:dyDescent="0.3"/>
    <row r="7" spans="1:10" ht="22.5" thickTop="1" thickBot="1" x14ac:dyDescent="0.3">
      <c r="A7" s="33" t="s">
        <v>146</v>
      </c>
      <c r="B7" s="33" t="s">
        <v>147</v>
      </c>
      <c r="C7" s="33" t="s">
        <v>131</v>
      </c>
      <c r="D7" s="33" t="s">
        <v>191</v>
      </c>
      <c r="E7" s="33" t="s">
        <v>192</v>
      </c>
      <c r="F7" s="33" t="s">
        <v>193</v>
      </c>
      <c r="G7" s="32" t="s">
        <v>164</v>
      </c>
      <c r="H7" s="32" t="s">
        <v>166</v>
      </c>
      <c r="I7" s="32" t="s">
        <v>165</v>
      </c>
      <c r="J7" s="32" t="s">
        <v>167</v>
      </c>
    </row>
    <row r="8" spans="1:10" ht="16.5" customHeight="1" thickTop="1" thickBot="1" x14ac:dyDescent="0.3">
      <c r="A8" s="226" t="s">
        <v>338</v>
      </c>
      <c r="B8" s="34" t="s">
        <v>149</v>
      </c>
      <c r="C8" s="45" t="s">
        <v>131</v>
      </c>
      <c r="D8" s="46">
        <v>66.599999999999994</v>
      </c>
      <c r="E8" s="46">
        <v>70</v>
      </c>
      <c r="F8" s="46">
        <v>80</v>
      </c>
      <c r="G8" s="47">
        <v>4</v>
      </c>
      <c r="H8" s="41">
        <v>72.2</v>
      </c>
      <c r="I8" s="41">
        <v>288.8</v>
      </c>
      <c r="J8" s="41">
        <v>24.07</v>
      </c>
    </row>
    <row r="9" spans="1:10" ht="16.5" thickTop="1" thickBot="1" x14ac:dyDescent="0.3">
      <c r="A9" s="226"/>
      <c r="B9" s="48" t="s">
        <v>150</v>
      </c>
      <c r="C9" s="49" t="s">
        <v>131</v>
      </c>
      <c r="D9" s="50">
        <v>67.900000000000006</v>
      </c>
      <c r="E9" s="50">
        <v>68.53</v>
      </c>
      <c r="F9" s="50">
        <v>67.5</v>
      </c>
      <c r="G9" s="51">
        <v>4</v>
      </c>
      <c r="H9" s="52">
        <v>67.98</v>
      </c>
      <c r="I9" s="52">
        <v>271.92</v>
      </c>
      <c r="J9" s="52">
        <v>22.66</v>
      </c>
    </row>
    <row r="10" spans="1:10" ht="16.5" thickTop="1" thickBot="1" x14ac:dyDescent="0.3">
      <c r="A10" s="226"/>
      <c r="B10" s="34" t="s">
        <v>155</v>
      </c>
      <c r="C10" s="45" t="s">
        <v>131</v>
      </c>
      <c r="D10" s="46">
        <v>38.21</v>
      </c>
      <c r="E10" s="46">
        <v>34.090000000000003</v>
      </c>
      <c r="F10" s="46">
        <v>31.26</v>
      </c>
      <c r="G10" s="53">
        <v>2</v>
      </c>
      <c r="H10" s="41">
        <v>34.520000000000003</v>
      </c>
      <c r="I10" s="41">
        <v>69.040000000000006</v>
      </c>
      <c r="J10" s="41">
        <v>5.75</v>
      </c>
    </row>
    <row r="11" spans="1:10" ht="16.5" thickTop="1" thickBot="1" x14ac:dyDescent="0.3">
      <c r="A11" s="226"/>
      <c r="B11" s="48" t="s">
        <v>151</v>
      </c>
      <c r="C11" s="49" t="s">
        <v>152</v>
      </c>
      <c r="D11" s="50">
        <v>9.99</v>
      </c>
      <c r="E11" s="50">
        <v>12</v>
      </c>
      <c r="F11" s="50">
        <v>13</v>
      </c>
      <c r="G11" s="54">
        <v>2</v>
      </c>
      <c r="H11" s="52">
        <v>11.66</v>
      </c>
      <c r="I11" s="52">
        <v>23.32</v>
      </c>
      <c r="J11" s="52">
        <v>1.94</v>
      </c>
    </row>
    <row r="12" spans="1:10" ht="16.5" thickTop="1" thickBot="1" x14ac:dyDescent="0.3">
      <c r="A12" s="226"/>
      <c r="B12" s="34" t="s">
        <v>153</v>
      </c>
      <c r="C12" s="45" t="s">
        <v>152</v>
      </c>
      <c r="D12" s="46">
        <v>87.07</v>
      </c>
      <c r="E12" s="46">
        <v>119.99</v>
      </c>
      <c r="F12" s="46">
        <v>126.5</v>
      </c>
      <c r="G12" s="53">
        <v>2</v>
      </c>
      <c r="H12" s="41">
        <v>111.19</v>
      </c>
      <c r="I12" s="41">
        <v>222.38</v>
      </c>
      <c r="J12" s="41">
        <v>18.53</v>
      </c>
    </row>
    <row r="13" spans="1:10" ht="16.5" thickTop="1" thickBot="1" x14ac:dyDescent="0.3">
      <c r="A13" s="226"/>
      <c r="B13" s="225" t="s">
        <v>93</v>
      </c>
      <c r="C13" s="225"/>
      <c r="D13" s="225"/>
      <c r="E13" s="225"/>
      <c r="F13" s="225"/>
      <c r="G13" s="225"/>
      <c r="H13" s="225"/>
      <c r="I13" s="72">
        <f>SUM(I8:I12)</f>
        <v>875.46</v>
      </c>
      <c r="J13" s="72">
        <f>SUM(J8:J12)</f>
        <v>72.95</v>
      </c>
    </row>
    <row r="14" spans="1:10" ht="16.5" thickTop="1" thickBot="1" x14ac:dyDescent="0.3">
      <c r="A14" s="44"/>
      <c r="B14" s="42"/>
      <c r="C14" s="42"/>
      <c r="D14" s="42"/>
      <c r="E14" s="42"/>
      <c r="F14" s="42"/>
      <c r="G14" s="42"/>
      <c r="H14" s="42"/>
      <c r="I14" s="43"/>
      <c r="J14" s="43"/>
    </row>
    <row r="15" spans="1:10" ht="22.5" thickTop="1" thickBot="1" x14ac:dyDescent="0.3">
      <c r="A15" s="33" t="s">
        <v>146</v>
      </c>
      <c r="B15" s="33" t="s">
        <v>147</v>
      </c>
      <c r="C15" s="33" t="s">
        <v>131</v>
      </c>
      <c r="D15" s="33" t="s">
        <v>191</v>
      </c>
      <c r="E15" s="33" t="s">
        <v>192</v>
      </c>
      <c r="F15" s="33" t="s">
        <v>193</v>
      </c>
      <c r="G15" s="32" t="s">
        <v>164</v>
      </c>
      <c r="H15" s="32" t="s">
        <v>166</v>
      </c>
      <c r="I15" s="32" t="s">
        <v>165</v>
      </c>
      <c r="J15" s="32" t="s">
        <v>167</v>
      </c>
    </row>
    <row r="16" spans="1:10" ht="16.5" thickTop="1" thickBot="1" x14ac:dyDescent="0.3">
      <c r="A16" s="226" t="s">
        <v>154</v>
      </c>
      <c r="B16" s="59" t="s">
        <v>148</v>
      </c>
      <c r="C16" s="60" t="s">
        <v>131</v>
      </c>
      <c r="D16" s="61">
        <v>273.14</v>
      </c>
      <c r="E16" s="61">
        <v>160</v>
      </c>
      <c r="F16" s="61">
        <v>152</v>
      </c>
      <c r="G16" s="62">
        <v>1</v>
      </c>
      <c r="H16" s="64">
        <v>195.05</v>
      </c>
      <c r="I16" s="64">
        <v>195.05</v>
      </c>
      <c r="J16" s="64">
        <v>16.25</v>
      </c>
    </row>
    <row r="17" spans="1:10" ht="16.5" thickTop="1" thickBot="1" x14ac:dyDescent="0.3">
      <c r="A17" s="226"/>
      <c r="B17" s="56" t="s">
        <v>149</v>
      </c>
      <c r="C17" s="57" t="s">
        <v>131</v>
      </c>
      <c r="D17" s="58">
        <v>66.599999999999994</v>
      </c>
      <c r="E17" s="58">
        <v>70</v>
      </c>
      <c r="F17" s="58">
        <v>80</v>
      </c>
      <c r="G17" s="36">
        <v>4</v>
      </c>
      <c r="H17" s="39">
        <v>72.2</v>
      </c>
      <c r="I17" s="39">
        <v>288.8</v>
      </c>
      <c r="J17" s="39">
        <v>24.07</v>
      </c>
    </row>
    <row r="18" spans="1:10" ht="16.5" thickTop="1" thickBot="1" x14ac:dyDescent="0.3">
      <c r="A18" s="226"/>
      <c r="B18" s="59" t="s">
        <v>150</v>
      </c>
      <c r="C18" s="60" t="s">
        <v>131</v>
      </c>
      <c r="D18" s="61">
        <v>67.900000000000006</v>
      </c>
      <c r="E18" s="61">
        <v>68.53</v>
      </c>
      <c r="F18" s="61">
        <v>67.5</v>
      </c>
      <c r="G18" s="63">
        <v>4</v>
      </c>
      <c r="H18" s="65">
        <v>67.98</v>
      </c>
      <c r="I18" s="65">
        <v>271.92</v>
      </c>
      <c r="J18" s="65">
        <v>22.66</v>
      </c>
    </row>
    <row r="19" spans="1:10" ht="16.5" thickTop="1" thickBot="1" x14ac:dyDescent="0.3">
      <c r="A19" s="226"/>
      <c r="B19" s="56" t="s">
        <v>155</v>
      </c>
      <c r="C19" s="57" t="s">
        <v>131</v>
      </c>
      <c r="D19" s="58">
        <v>38.21</v>
      </c>
      <c r="E19" s="58">
        <v>34.090000000000003</v>
      </c>
      <c r="F19" s="58">
        <v>31.26</v>
      </c>
      <c r="G19" s="36">
        <v>2</v>
      </c>
      <c r="H19" s="39">
        <v>34.520000000000003</v>
      </c>
      <c r="I19" s="39">
        <v>69.040000000000006</v>
      </c>
      <c r="J19" s="39">
        <v>5.75</v>
      </c>
    </row>
    <row r="20" spans="1:10" ht="16.5" thickTop="1" thickBot="1" x14ac:dyDescent="0.3">
      <c r="A20" s="226"/>
      <c r="B20" s="59" t="s">
        <v>156</v>
      </c>
      <c r="C20" s="60" t="s">
        <v>131</v>
      </c>
      <c r="D20" s="61">
        <v>27.33</v>
      </c>
      <c r="E20" s="61">
        <v>28.2</v>
      </c>
      <c r="F20" s="61">
        <v>29.58</v>
      </c>
      <c r="G20" s="63">
        <v>2</v>
      </c>
      <c r="H20" s="65">
        <v>28.37</v>
      </c>
      <c r="I20" s="65">
        <v>56.74</v>
      </c>
      <c r="J20" s="65">
        <v>4.7300000000000004</v>
      </c>
    </row>
    <row r="21" spans="1:10" ht="16.5" thickTop="1" thickBot="1" x14ac:dyDescent="0.3">
      <c r="A21" s="226"/>
      <c r="B21" s="56" t="s">
        <v>151</v>
      </c>
      <c r="C21" s="57" t="s">
        <v>152</v>
      </c>
      <c r="D21" s="58">
        <v>9.99</v>
      </c>
      <c r="E21" s="58">
        <v>12</v>
      </c>
      <c r="F21" s="58">
        <v>13</v>
      </c>
      <c r="G21" s="36">
        <v>4</v>
      </c>
      <c r="H21" s="39">
        <v>11.66</v>
      </c>
      <c r="I21" s="39">
        <v>46.64</v>
      </c>
      <c r="J21" s="39">
        <v>3.89</v>
      </c>
    </row>
    <row r="22" spans="1:10" ht="16.5" thickTop="1" thickBot="1" x14ac:dyDescent="0.3">
      <c r="A22" s="226"/>
      <c r="B22" s="59" t="s">
        <v>153</v>
      </c>
      <c r="C22" s="60" t="s">
        <v>152</v>
      </c>
      <c r="D22" s="61">
        <v>87.07</v>
      </c>
      <c r="E22" s="61">
        <v>119.99</v>
      </c>
      <c r="F22" s="61">
        <v>126.5</v>
      </c>
      <c r="G22" s="63">
        <v>2</v>
      </c>
      <c r="H22" s="65">
        <v>111.19</v>
      </c>
      <c r="I22" s="65">
        <v>222.38</v>
      </c>
      <c r="J22" s="65">
        <v>18.53</v>
      </c>
    </row>
    <row r="23" spans="1:10" ht="16.5" thickTop="1" thickBot="1" x14ac:dyDescent="0.3">
      <c r="A23" s="226"/>
      <c r="B23" s="225" t="s">
        <v>93</v>
      </c>
      <c r="C23" s="225"/>
      <c r="D23" s="225"/>
      <c r="E23" s="225"/>
      <c r="F23" s="225"/>
      <c r="G23" s="225"/>
      <c r="H23" s="225"/>
      <c r="I23" s="73">
        <f>SUM(I16:I22)</f>
        <v>1150.57</v>
      </c>
      <c r="J23" s="73">
        <f>SUM(J16:J22)</f>
        <v>95.88</v>
      </c>
    </row>
    <row r="24" spans="1:10" ht="16.5" thickTop="1" thickBot="1" x14ac:dyDescent="0.3">
      <c r="A24" s="44"/>
      <c r="B24" s="55"/>
      <c r="C24" s="44"/>
      <c r="D24" s="44"/>
      <c r="E24" s="44"/>
      <c r="F24" s="44"/>
    </row>
    <row r="25" spans="1:10" ht="22.5" thickTop="1" thickBot="1" x14ac:dyDescent="0.3">
      <c r="A25" s="33" t="s">
        <v>146</v>
      </c>
      <c r="B25" s="33" t="s">
        <v>147</v>
      </c>
      <c r="C25" s="33" t="s">
        <v>131</v>
      </c>
      <c r="D25" s="33" t="s">
        <v>191</v>
      </c>
      <c r="E25" s="33" t="s">
        <v>192</v>
      </c>
      <c r="F25" s="33" t="s">
        <v>193</v>
      </c>
      <c r="G25" s="32" t="s">
        <v>164</v>
      </c>
      <c r="H25" s="32" t="s">
        <v>166</v>
      </c>
      <c r="I25" s="32" t="s">
        <v>165</v>
      </c>
      <c r="J25" s="32" t="s">
        <v>167</v>
      </c>
    </row>
    <row r="26" spans="1:10" ht="16.5" thickTop="1" thickBot="1" x14ac:dyDescent="0.3">
      <c r="A26" s="226" t="s">
        <v>157</v>
      </c>
      <c r="B26" s="34" t="s">
        <v>158</v>
      </c>
      <c r="C26" s="45" t="s">
        <v>131</v>
      </c>
      <c r="D26" s="46">
        <v>38.53</v>
      </c>
      <c r="E26" s="46">
        <v>51.5</v>
      </c>
      <c r="F26" s="46">
        <v>58</v>
      </c>
      <c r="G26" s="53">
        <v>1</v>
      </c>
      <c r="H26" s="41">
        <v>49.34</v>
      </c>
      <c r="I26" s="41">
        <v>49.34</v>
      </c>
      <c r="J26" s="66">
        <v>4.1100000000000003</v>
      </c>
    </row>
    <row r="27" spans="1:10" ht="16.5" thickTop="1" thickBot="1" x14ac:dyDescent="0.3">
      <c r="A27" s="226"/>
      <c r="B27" s="48" t="s">
        <v>149</v>
      </c>
      <c r="C27" s="49" t="s">
        <v>131</v>
      </c>
      <c r="D27" s="50">
        <v>53.99</v>
      </c>
      <c r="E27" s="50">
        <v>64.98</v>
      </c>
      <c r="F27" s="50">
        <v>70.95</v>
      </c>
      <c r="G27" s="36">
        <v>4</v>
      </c>
      <c r="H27" s="39">
        <v>63.31</v>
      </c>
      <c r="I27" s="39">
        <v>253.24</v>
      </c>
      <c r="J27" s="40">
        <v>21.1</v>
      </c>
    </row>
    <row r="28" spans="1:10" ht="16.5" thickTop="1" thickBot="1" x14ac:dyDescent="0.3">
      <c r="A28" s="226"/>
      <c r="B28" s="34" t="s">
        <v>150</v>
      </c>
      <c r="C28" s="45" t="s">
        <v>131</v>
      </c>
      <c r="D28" s="46">
        <v>52.4</v>
      </c>
      <c r="E28" s="46">
        <v>53</v>
      </c>
      <c r="F28" s="46">
        <v>59.5</v>
      </c>
      <c r="G28" s="35">
        <v>4</v>
      </c>
      <c r="H28" s="37">
        <v>54.97</v>
      </c>
      <c r="I28" s="37">
        <v>219.88</v>
      </c>
      <c r="J28" s="38">
        <v>18.32</v>
      </c>
    </row>
    <row r="29" spans="1:10" ht="16.5" thickTop="1" thickBot="1" x14ac:dyDescent="0.3">
      <c r="A29" s="226"/>
      <c r="B29" s="48" t="s">
        <v>159</v>
      </c>
      <c r="C29" s="49" t="s">
        <v>131</v>
      </c>
      <c r="D29" s="50">
        <v>60</v>
      </c>
      <c r="E29" s="50">
        <v>66.180000000000007</v>
      </c>
      <c r="F29" s="50">
        <v>58.55</v>
      </c>
      <c r="G29" s="36">
        <v>4</v>
      </c>
      <c r="H29" s="39">
        <v>61.58</v>
      </c>
      <c r="I29" s="39">
        <v>246.32</v>
      </c>
      <c r="J29" s="40">
        <v>20.53</v>
      </c>
    </row>
    <row r="30" spans="1:10" ht="16.5" thickTop="1" thickBot="1" x14ac:dyDescent="0.3">
      <c r="A30" s="226"/>
      <c r="B30" s="34" t="s">
        <v>151</v>
      </c>
      <c r="C30" s="45" t="s">
        <v>152</v>
      </c>
      <c r="D30" s="46">
        <v>5</v>
      </c>
      <c r="E30" s="46">
        <v>8.19</v>
      </c>
      <c r="F30" s="46">
        <v>9.39</v>
      </c>
      <c r="G30" s="35">
        <v>4</v>
      </c>
      <c r="H30" s="37">
        <v>7.53</v>
      </c>
      <c r="I30" s="37">
        <v>30.12</v>
      </c>
      <c r="J30" s="38">
        <v>2.5099999999999998</v>
      </c>
    </row>
    <row r="31" spans="1:10" ht="16.5" thickTop="1" thickBot="1" x14ac:dyDescent="0.3">
      <c r="A31" s="226"/>
      <c r="B31" s="48" t="s">
        <v>163</v>
      </c>
      <c r="C31" s="49" t="s">
        <v>152</v>
      </c>
      <c r="D31" s="50">
        <v>86.5</v>
      </c>
      <c r="E31" s="50">
        <v>88.29</v>
      </c>
      <c r="F31" s="50">
        <v>122.1</v>
      </c>
      <c r="G31" s="36">
        <v>2</v>
      </c>
      <c r="H31" s="39">
        <v>98.96</v>
      </c>
      <c r="I31" s="39">
        <v>197.92</v>
      </c>
      <c r="J31" s="40">
        <v>16.489999999999998</v>
      </c>
    </row>
    <row r="32" spans="1:10" s="87" customFormat="1" ht="16.5" thickTop="1" thickBot="1" x14ac:dyDescent="0.3">
      <c r="A32" s="226"/>
      <c r="B32" s="225" t="s">
        <v>93</v>
      </c>
      <c r="C32" s="225"/>
      <c r="D32" s="225"/>
      <c r="E32" s="225"/>
      <c r="F32" s="225"/>
      <c r="G32" s="225"/>
      <c r="H32" s="225"/>
      <c r="I32" s="73">
        <f>SUM(I26:I31)</f>
        <v>996.82</v>
      </c>
      <c r="J32" s="73">
        <f>SUM(J26:J31)</f>
        <v>83.06</v>
      </c>
    </row>
    <row r="33" spans="1:10" s="87" customFormat="1" ht="16.5" thickTop="1" thickBot="1" x14ac:dyDescent="0.3">
      <c r="A33" s="44"/>
      <c r="B33" s="55"/>
      <c r="C33" s="44"/>
      <c r="D33" s="44"/>
      <c r="E33" s="44"/>
      <c r="F33" s="44"/>
    </row>
    <row r="34" spans="1:10" s="87" customFormat="1" ht="22.5" thickTop="1" thickBot="1" x14ac:dyDescent="0.3">
      <c r="A34" s="33" t="s">
        <v>146</v>
      </c>
      <c r="B34" s="33" t="s">
        <v>147</v>
      </c>
      <c r="C34" s="33" t="s">
        <v>131</v>
      </c>
      <c r="D34" s="33" t="s">
        <v>191</v>
      </c>
      <c r="E34" s="33" t="s">
        <v>192</v>
      </c>
      <c r="F34" s="33" t="s">
        <v>193</v>
      </c>
      <c r="G34" s="32" t="s">
        <v>164</v>
      </c>
      <c r="H34" s="32" t="s">
        <v>166</v>
      </c>
      <c r="I34" s="32" t="s">
        <v>165</v>
      </c>
      <c r="J34" s="32" t="s">
        <v>167</v>
      </c>
    </row>
    <row r="35" spans="1:10" ht="16.5" thickTop="1" thickBot="1" x14ac:dyDescent="0.3">
      <c r="A35" s="226" t="s">
        <v>111</v>
      </c>
      <c r="B35" s="59" t="s">
        <v>160</v>
      </c>
      <c r="C35" s="60" t="s">
        <v>131</v>
      </c>
      <c r="D35" s="61">
        <v>53.99</v>
      </c>
      <c r="E35" s="61">
        <v>64.98</v>
      </c>
      <c r="F35" s="61">
        <v>70.95</v>
      </c>
      <c r="G35" s="62">
        <v>4</v>
      </c>
      <c r="H35" s="64">
        <v>63.31</v>
      </c>
      <c r="I35" s="64">
        <v>253.24</v>
      </c>
      <c r="J35" s="70">
        <v>21.1</v>
      </c>
    </row>
    <row r="36" spans="1:10" ht="16.5" thickTop="1" thickBot="1" x14ac:dyDescent="0.3">
      <c r="A36" s="226"/>
      <c r="B36" s="56" t="s">
        <v>150</v>
      </c>
      <c r="C36" s="57" t="s">
        <v>131</v>
      </c>
      <c r="D36" s="58">
        <v>52.4</v>
      </c>
      <c r="E36" s="58">
        <v>53</v>
      </c>
      <c r="F36" s="58">
        <v>59.5</v>
      </c>
      <c r="G36" s="67">
        <v>4</v>
      </c>
      <c r="H36" s="68">
        <v>54.97</v>
      </c>
      <c r="I36" s="68">
        <v>219.88</v>
      </c>
      <c r="J36" s="69">
        <v>18.32</v>
      </c>
    </row>
    <row r="37" spans="1:10" ht="16.5" thickTop="1" thickBot="1" x14ac:dyDescent="0.3">
      <c r="A37" s="226"/>
      <c r="B37" s="59" t="s">
        <v>151</v>
      </c>
      <c r="C37" s="60" t="s">
        <v>152</v>
      </c>
      <c r="D37" s="61">
        <v>5</v>
      </c>
      <c r="E37" s="61">
        <v>8.19</v>
      </c>
      <c r="F37" s="61">
        <v>9.39</v>
      </c>
      <c r="G37" s="63">
        <v>4</v>
      </c>
      <c r="H37" s="65">
        <v>7.53</v>
      </c>
      <c r="I37" s="65">
        <v>30.12</v>
      </c>
      <c r="J37" s="71">
        <v>2.5099999999999998</v>
      </c>
    </row>
    <row r="38" spans="1:10" ht="16.5" thickTop="1" thickBot="1" x14ac:dyDescent="0.3">
      <c r="A38" s="226"/>
      <c r="B38" s="56" t="s">
        <v>163</v>
      </c>
      <c r="C38" s="57" t="s">
        <v>152</v>
      </c>
      <c r="D38" s="58">
        <v>86.5</v>
      </c>
      <c r="E38" s="58">
        <v>88.29</v>
      </c>
      <c r="F38" s="58">
        <v>122.1</v>
      </c>
      <c r="G38" s="67">
        <v>2</v>
      </c>
      <c r="H38" s="68">
        <v>98.96</v>
      </c>
      <c r="I38" s="68">
        <v>197.92</v>
      </c>
      <c r="J38" s="69">
        <v>16.489999999999998</v>
      </c>
    </row>
    <row r="39" spans="1:10" s="87" customFormat="1" ht="16.5" thickTop="1" thickBot="1" x14ac:dyDescent="0.3">
      <c r="A39" s="226"/>
      <c r="B39" s="225" t="s">
        <v>93</v>
      </c>
      <c r="C39" s="225"/>
      <c r="D39" s="225"/>
      <c r="E39" s="225"/>
      <c r="F39" s="225"/>
      <c r="G39" s="225"/>
      <c r="H39" s="225"/>
      <c r="I39" s="73">
        <f>SUM(I35:I38)</f>
        <v>701.16</v>
      </c>
      <c r="J39" s="73">
        <f>SUM(J35:J38)</f>
        <v>58.42</v>
      </c>
    </row>
    <row r="40" spans="1:10" s="87" customFormat="1" ht="16.5" thickTop="1" thickBot="1" x14ac:dyDescent="0.3">
      <c r="A40" s="44"/>
      <c r="B40" s="55"/>
      <c r="C40" s="44"/>
      <c r="D40" s="44"/>
      <c r="E40" s="44"/>
      <c r="F40" s="44"/>
    </row>
    <row r="41" spans="1:10" s="87" customFormat="1" ht="22.5" thickTop="1" thickBot="1" x14ac:dyDescent="0.3">
      <c r="A41" s="33" t="s">
        <v>146</v>
      </c>
      <c r="B41" s="33" t="s">
        <v>147</v>
      </c>
      <c r="C41" s="33" t="s">
        <v>131</v>
      </c>
      <c r="D41" s="33" t="s">
        <v>191</v>
      </c>
      <c r="E41" s="33" t="s">
        <v>192</v>
      </c>
      <c r="F41" s="33" t="s">
        <v>193</v>
      </c>
      <c r="G41" s="32" t="s">
        <v>164</v>
      </c>
      <c r="H41" s="32" t="s">
        <v>166</v>
      </c>
      <c r="I41" s="32" t="s">
        <v>165</v>
      </c>
      <c r="J41" s="32" t="s">
        <v>167</v>
      </c>
    </row>
    <row r="42" spans="1:10" ht="16.5" thickTop="1" thickBot="1" x14ac:dyDescent="0.3">
      <c r="A42" s="226" t="s">
        <v>161</v>
      </c>
      <c r="B42" s="34" t="s">
        <v>148</v>
      </c>
      <c r="C42" s="45" t="s">
        <v>131</v>
      </c>
      <c r="D42" s="46">
        <v>273.14</v>
      </c>
      <c r="E42" s="46">
        <v>160</v>
      </c>
      <c r="F42" s="46">
        <v>152</v>
      </c>
      <c r="G42" s="53">
        <v>1</v>
      </c>
      <c r="H42" s="41">
        <v>195.05</v>
      </c>
      <c r="I42" s="66">
        <v>195.05</v>
      </c>
      <c r="J42" s="66">
        <v>16.25</v>
      </c>
    </row>
    <row r="43" spans="1:10" ht="16.5" thickTop="1" thickBot="1" x14ac:dyDescent="0.3">
      <c r="A43" s="226"/>
      <c r="B43" s="48" t="s">
        <v>160</v>
      </c>
      <c r="C43" s="49" t="s">
        <v>131</v>
      </c>
      <c r="D43" s="50">
        <v>66.599999999999994</v>
      </c>
      <c r="E43" s="50">
        <v>70</v>
      </c>
      <c r="F43" s="50">
        <v>80</v>
      </c>
      <c r="G43" s="36">
        <v>4</v>
      </c>
      <c r="H43" s="39">
        <v>72.2</v>
      </c>
      <c r="I43" s="40">
        <v>288.8</v>
      </c>
      <c r="J43" s="40">
        <v>24.07</v>
      </c>
    </row>
    <row r="44" spans="1:10" ht="16.5" thickTop="1" thickBot="1" x14ac:dyDescent="0.3">
      <c r="A44" s="226"/>
      <c r="B44" s="34" t="s">
        <v>150</v>
      </c>
      <c r="C44" s="45" t="s">
        <v>131</v>
      </c>
      <c r="D44" s="46">
        <v>67.900000000000006</v>
      </c>
      <c r="E44" s="46">
        <v>68.53</v>
      </c>
      <c r="F44" s="46">
        <v>67.5</v>
      </c>
      <c r="G44" s="35">
        <v>4</v>
      </c>
      <c r="H44" s="37">
        <v>67.98</v>
      </c>
      <c r="I44" s="38">
        <v>271.92</v>
      </c>
      <c r="J44" s="38">
        <v>22.66</v>
      </c>
    </row>
    <row r="45" spans="1:10" ht="16.5" thickTop="1" thickBot="1" x14ac:dyDescent="0.3">
      <c r="A45" s="226"/>
      <c r="B45" s="48" t="s">
        <v>155</v>
      </c>
      <c r="C45" s="49" t="s">
        <v>131</v>
      </c>
      <c r="D45" s="50">
        <v>38.21</v>
      </c>
      <c r="E45" s="50">
        <v>34.090000000000003</v>
      </c>
      <c r="F45" s="50">
        <v>31.26</v>
      </c>
      <c r="G45" s="36">
        <v>2</v>
      </c>
      <c r="H45" s="39">
        <v>34.520000000000003</v>
      </c>
      <c r="I45" s="40">
        <v>69.040000000000006</v>
      </c>
      <c r="J45" s="40">
        <v>5.75</v>
      </c>
    </row>
    <row r="46" spans="1:10" ht="16.5" thickTop="1" thickBot="1" x14ac:dyDescent="0.3">
      <c r="A46" s="226"/>
      <c r="B46" s="34" t="s">
        <v>162</v>
      </c>
      <c r="C46" s="45" t="s">
        <v>131</v>
      </c>
      <c r="D46" s="46">
        <v>27.33</v>
      </c>
      <c r="E46" s="46">
        <v>28.2</v>
      </c>
      <c r="F46" s="46">
        <v>29.58</v>
      </c>
      <c r="G46" s="35">
        <v>2</v>
      </c>
      <c r="H46" s="37">
        <v>28.37</v>
      </c>
      <c r="I46" s="38">
        <v>56.74</v>
      </c>
      <c r="J46" s="38">
        <v>4.7300000000000004</v>
      </c>
    </row>
    <row r="47" spans="1:10" ht="16.5" thickTop="1" thickBot="1" x14ac:dyDescent="0.3">
      <c r="A47" s="226"/>
      <c r="B47" s="48" t="s">
        <v>151</v>
      </c>
      <c r="C47" s="49" t="s">
        <v>152</v>
      </c>
      <c r="D47" s="50">
        <v>9.99</v>
      </c>
      <c r="E47" s="50">
        <v>12</v>
      </c>
      <c r="F47" s="50">
        <v>13</v>
      </c>
      <c r="G47" s="36">
        <v>4</v>
      </c>
      <c r="H47" s="39">
        <v>11.66</v>
      </c>
      <c r="I47" s="40">
        <v>46.64</v>
      </c>
      <c r="J47" s="40">
        <v>3.89</v>
      </c>
    </row>
    <row r="48" spans="1:10" ht="16.5" thickTop="1" thickBot="1" x14ac:dyDescent="0.3">
      <c r="A48" s="226"/>
      <c r="B48" s="34" t="s">
        <v>153</v>
      </c>
      <c r="C48" s="45" t="s">
        <v>152</v>
      </c>
      <c r="D48" s="46">
        <v>87.07</v>
      </c>
      <c r="E48" s="46">
        <v>119.99</v>
      </c>
      <c r="F48" s="46">
        <v>126.5</v>
      </c>
      <c r="G48" s="35">
        <v>2</v>
      </c>
      <c r="H48" s="37">
        <v>111.19</v>
      </c>
      <c r="I48" s="38">
        <v>222.38</v>
      </c>
      <c r="J48" s="38">
        <v>18.53</v>
      </c>
    </row>
    <row r="49" spans="1:10" ht="16.5" thickTop="1" thickBot="1" x14ac:dyDescent="0.3">
      <c r="A49" s="226"/>
      <c r="B49" s="225" t="s">
        <v>93</v>
      </c>
      <c r="C49" s="225"/>
      <c r="D49" s="225"/>
      <c r="E49" s="225"/>
      <c r="F49" s="225"/>
      <c r="G49" s="225"/>
      <c r="H49" s="225"/>
      <c r="I49" s="74">
        <f>SUM(I42:I48)</f>
        <v>1150.57</v>
      </c>
      <c r="J49" s="74">
        <f>SUM(J42:J48)</f>
        <v>95.88</v>
      </c>
    </row>
    <row r="50" spans="1:10" ht="15.75" thickTop="1" x14ac:dyDescent="0.25"/>
  </sheetData>
  <mergeCells count="15">
    <mergeCell ref="B49:H49"/>
    <mergeCell ref="A42:A49"/>
    <mergeCell ref="A1:J1"/>
    <mergeCell ref="A2:J2"/>
    <mergeCell ref="A3:J3"/>
    <mergeCell ref="A4:J4"/>
    <mergeCell ref="A5:J5"/>
    <mergeCell ref="A8:A13"/>
    <mergeCell ref="B13:H13"/>
    <mergeCell ref="B23:H23"/>
    <mergeCell ref="A16:A23"/>
    <mergeCell ref="B32:H32"/>
    <mergeCell ref="A26:A32"/>
    <mergeCell ref="B39:H39"/>
    <mergeCell ref="A35:A39"/>
  </mergeCells>
  <pageMargins left="0.511811024" right="0.511811024" top="0.78740157499999996" bottom="0.78740157499999996" header="0.31496062000000002" footer="0.31496062000000002"/>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50AC-5BDB-4E54-BAC7-CB2AC1F2EDD7}">
  <sheetPr>
    <pageSetUpPr fitToPage="1"/>
  </sheetPr>
  <dimension ref="A1:L20"/>
  <sheetViews>
    <sheetView topLeftCell="A7" workbookViewId="0">
      <selection activeCell="A19" sqref="A19:I19"/>
    </sheetView>
  </sheetViews>
  <sheetFormatPr defaultRowHeight="15" x14ac:dyDescent="0.25"/>
  <cols>
    <col min="1" max="1" width="15.7109375" style="75" customWidth="1"/>
    <col min="2" max="2" width="35.7109375" style="75" customWidth="1"/>
    <col min="3" max="3" width="20.7109375" style="75" customWidth="1"/>
    <col min="4" max="12" width="15.7109375" style="75" customWidth="1"/>
    <col min="13" max="16384" width="9.140625" style="75"/>
  </cols>
  <sheetData>
    <row r="1" spans="1:12" ht="15.75" thickBot="1" x14ac:dyDescent="0.3">
      <c r="A1" s="227"/>
      <c r="B1" s="227"/>
      <c r="C1" s="227"/>
      <c r="D1" s="227"/>
      <c r="E1" s="227"/>
      <c r="F1" s="227"/>
      <c r="G1" s="227"/>
      <c r="H1" s="227"/>
      <c r="I1" s="227"/>
      <c r="J1" s="227"/>
      <c r="K1" s="227"/>
      <c r="L1" s="227"/>
    </row>
    <row r="2" spans="1:12" ht="20.25" thickTop="1" thickBot="1" x14ac:dyDescent="0.3">
      <c r="A2" s="236" t="s">
        <v>339</v>
      </c>
      <c r="B2" s="237"/>
      <c r="C2" s="237"/>
      <c r="D2" s="237"/>
      <c r="E2" s="237"/>
      <c r="F2" s="237"/>
      <c r="G2" s="237"/>
      <c r="H2" s="237"/>
      <c r="I2" s="237"/>
      <c r="J2" s="237"/>
      <c r="K2" s="237"/>
      <c r="L2" s="238"/>
    </row>
    <row r="3" spans="1:12" ht="15.75" thickTop="1" x14ac:dyDescent="0.25">
      <c r="A3" s="229"/>
      <c r="B3" s="229"/>
      <c r="C3" s="229"/>
      <c r="D3" s="229"/>
      <c r="E3" s="229"/>
      <c r="F3" s="229"/>
      <c r="G3" s="229"/>
      <c r="H3" s="229"/>
      <c r="I3" s="229"/>
      <c r="J3" s="229"/>
      <c r="K3" s="229"/>
      <c r="L3" s="229"/>
    </row>
    <row r="4" spans="1:12" x14ac:dyDescent="0.25">
      <c r="A4" s="239" t="s">
        <v>220</v>
      </c>
      <c r="B4" s="240"/>
      <c r="C4" s="240"/>
      <c r="D4" s="240"/>
      <c r="E4" s="240"/>
      <c r="F4" s="240"/>
      <c r="G4" s="240"/>
      <c r="H4" s="240"/>
      <c r="I4" s="240"/>
      <c r="J4" s="240"/>
      <c r="K4" s="240"/>
      <c r="L4" s="240"/>
    </row>
    <row r="5" spans="1:12" x14ac:dyDescent="0.25">
      <c r="A5" s="232" t="s">
        <v>218</v>
      </c>
      <c r="B5" s="233"/>
      <c r="C5" s="233"/>
      <c r="D5" s="233"/>
      <c r="E5" s="233"/>
      <c r="F5" s="233"/>
      <c r="G5" s="233"/>
      <c r="H5" s="233"/>
      <c r="I5" s="233"/>
      <c r="J5" s="233"/>
      <c r="K5" s="233"/>
      <c r="L5" s="233"/>
    </row>
    <row r="6" spans="1:12" ht="15.75" thickBot="1" x14ac:dyDescent="0.3">
      <c r="A6" s="227"/>
      <c r="B6" s="227"/>
      <c r="C6" s="227"/>
      <c r="D6" s="227"/>
      <c r="E6" s="227"/>
      <c r="F6" s="227"/>
      <c r="G6" s="227"/>
      <c r="H6" s="227"/>
      <c r="I6" s="227"/>
      <c r="J6" s="227"/>
      <c r="K6" s="227"/>
      <c r="L6" s="227"/>
    </row>
    <row r="7" spans="1:12" ht="25.5" thickTop="1" thickBot="1" x14ac:dyDescent="0.3">
      <c r="A7" s="18" t="s">
        <v>168</v>
      </c>
      <c r="B7" s="18" t="s">
        <v>189</v>
      </c>
      <c r="C7" s="18" t="s">
        <v>190</v>
      </c>
      <c r="D7" s="18" t="s">
        <v>131</v>
      </c>
      <c r="E7" s="18" t="s">
        <v>191</v>
      </c>
      <c r="F7" s="18" t="s">
        <v>192</v>
      </c>
      <c r="G7" s="18" t="s">
        <v>193</v>
      </c>
      <c r="H7" s="18" t="s">
        <v>213</v>
      </c>
      <c r="I7" s="18" t="s">
        <v>217</v>
      </c>
      <c r="J7" s="18" t="s">
        <v>214</v>
      </c>
      <c r="K7" s="18" t="s">
        <v>215</v>
      </c>
      <c r="L7" s="18" t="s">
        <v>216</v>
      </c>
    </row>
    <row r="8" spans="1:12" ht="37.5" thickTop="1" thickBot="1" x14ac:dyDescent="0.3">
      <c r="A8" s="19">
        <v>1</v>
      </c>
      <c r="B8" s="20" t="s">
        <v>194</v>
      </c>
      <c r="C8" s="20" t="s">
        <v>195</v>
      </c>
      <c r="D8" s="21" t="s">
        <v>196</v>
      </c>
      <c r="E8" s="22">
        <v>4.51</v>
      </c>
      <c r="F8" s="22">
        <v>11.3</v>
      </c>
      <c r="G8" s="22">
        <v>19.899999999999999</v>
      </c>
      <c r="H8" s="22">
        <v>11.9</v>
      </c>
      <c r="I8" s="27">
        <v>24</v>
      </c>
      <c r="J8" s="22">
        <v>285.68</v>
      </c>
      <c r="K8" s="22">
        <v>3428.16</v>
      </c>
      <c r="L8" s="22">
        <v>17140.8</v>
      </c>
    </row>
    <row r="9" spans="1:12" ht="49.5" thickTop="1" thickBot="1" x14ac:dyDescent="0.3">
      <c r="A9" s="23">
        <v>2</v>
      </c>
      <c r="B9" s="24" t="s">
        <v>197</v>
      </c>
      <c r="C9" s="24" t="s">
        <v>198</v>
      </c>
      <c r="D9" s="25" t="s">
        <v>131</v>
      </c>
      <c r="E9" s="26">
        <v>0.72</v>
      </c>
      <c r="F9" s="26">
        <v>1.7</v>
      </c>
      <c r="G9" s="26">
        <v>0.99</v>
      </c>
      <c r="H9" s="26">
        <v>1.1399999999999999</v>
      </c>
      <c r="I9" s="28">
        <v>18</v>
      </c>
      <c r="J9" s="26">
        <v>20.46</v>
      </c>
      <c r="K9" s="26">
        <v>245.52</v>
      </c>
      <c r="L9" s="26">
        <v>1227.5999999999999</v>
      </c>
    </row>
    <row r="10" spans="1:12" ht="49.5" thickTop="1" thickBot="1" x14ac:dyDescent="0.3">
      <c r="A10" s="19">
        <v>3</v>
      </c>
      <c r="B10" s="20" t="s">
        <v>199</v>
      </c>
      <c r="C10" s="20" t="s">
        <v>200</v>
      </c>
      <c r="D10" s="21" t="s">
        <v>131</v>
      </c>
      <c r="E10" s="22">
        <v>0.92</v>
      </c>
      <c r="F10" s="22">
        <v>3.8</v>
      </c>
      <c r="G10" s="22">
        <v>2.2000000000000002</v>
      </c>
      <c r="H10" s="22">
        <v>2.31</v>
      </c>
      <c r="I10" s="27">
        <v>18</v>
      </c>
      <c r="J10" s="22">
        <v>41.52</v>
      </c>
      <c r="K10" s="22">
        <v>498.24</v>
      </c>
      <c r="L10" s="22">
        <v>2491.1999999999998</v>
      </c>
    </row>
    <row r="11" spans="1:12" ht="37.5" thickTop="1" thickBot="1" x14ac:dyDescent="0.3">
      <c r="A11" s="23">
        <v>4</v>
      </c>
      <c r="B11" s="24" t="s">
        <v>201</v>
      </c>
      <c r="C11" s="24" t="s">
        <v>202</v>
      </c>
      <c r="D11" s="25" t="s">
        <v>131</v>
      </c>
      <c r="E11" s="26">
        <v>1.56</v>
      </c>
      <c r="F11" s="26">
        <v>1.9</v>
      </c>
      <c r="G11" s="26">
        <v>2.69</v>
      </c>
      <c r="H11" s="26">
        <v>2.0499999999999998</v>
      </c>
      <c r="I11" s="28">
        <v>24</v>
      </c>
      <c r="J11" s="26">
        <v>49.2</v>
      </c>
      <c r="K11" s="26">
        <v>590.4</v>
      </c>
      <c r="L11" s="26">
        <v>2952</v>
      </c>
    </row>
    <row r="12" spans="1:12" ht="25.5" thickTop="1" thickBot="1" x14ac:dyDescent="0.3">
      <c r="A12" s="19">
        <v>5</v>
      </c>
      <c r="B12" s="20" t="s">
        <v>203</v>
      </c>
      <c r="C12" s="20" t="s">
        <v>204</v>
      </c>
      <c r="D12" s="21" t="s">
        <v>205</v>
      </c>
      <c r="E12" s="22">
        <v>4.34</v>
      </c>
      <c r="F12" s="22">
        <v>6.9</v>
      </c>
      <c r="G12" s="22">
        <v>7.9</v>
      </c>
      <c r="H12" s="22">
        <v>6.38</v>
      </c>
      <c r="I12" s="27">
        <v>8</v>
      </c>
      <c r="J12" s="22">
        <v>51.04</v>
      </c>
      <c r="K12" s="22">
        <v>612.48</v>
      </c>
      <c r="L12" s="22">
        <v>3062.4</v>
      </c>
    </row>
    <row r="13" spans="1:12" ht="25.5" thickTop="1" thickBot="1" x14ac:dyDescent="0.3">
      <c r="A13" s="23">
        <v>6</v>
      </c>
      <c r="B13" s="24" t="s">
        <v>206</v>
      </c>
      <c r="C13" s="24" t="s">
        <v>204</v>
      </c>
      <c r="D13" s="25" t="s">
        <v>205</v>
      </c>
      <c r="E13" s="26">
        <v>84.42</v>
      </c>
      <c r="F13" s="26">
        <v>113.5</v>
      </c>
      <c r="G13" s="26">
        <v>79.819999999999993</v>
      </c>
      <c r="H13" s="26">
        <v>92.58</v>
      </c>
      <c r="I13" s="28">
        <v>8</v>
      </c>
      <c r="J13" s="26">
        <v>740.64</v>
      </c>
      <c r="K13" s="26">
        <v>8887.68</v>
      </c>
      <c r="L13" s="26">
        <v>44438.400000000001</v>
      </c>
    </row>
    <row r="14" spans="1:12" ht="25.5" thickTop="1" thickBot="1" x14ac:dyDescent="0.3">
      <c r="A14" s="19">
        <v>7</v>
      </c>
      <c r="B14" s="20" t="s">
        <v>207</v>
      </c>
      <c r="C14" s="20" t="s">
        <v>204</v>
      </c>
      <c r="D14" s="21" t="s">
        <v>205</v>
      </c>
      <c r="E14" s="22">
        <v>6.24</v>
      </c>
      <c r="F14" s="22">
        <v>6.9</v>
      </c>
      <c r="G14" s="22">
        <v>9.9</v>
      </c>
      <c r="H14" s="22">
        <v>7.68</v>
      </c>
      <c r="I14" s="27">
        <v>8</v>
      </c>
      <c r="J14" s="22">
        <v>61.44</v>
      </c>
      <c r="K14" s="22">
        <v>737.28</v>
      </c>
      <c r="L14" s="22">
        <v>3686.4</v>
      </c>
    </row>
    <row r="15" spans="1:12" ht="37.5" thickTop="1" thickBot="1" x14ac:dyDescent="0.3">
      <c r="A15" s="23">
        <v>8</v>
      </c>
      <c r="B15" s="24" t="s">
        <v>208</v>
      </c>
      <c r="C15" s="24" t="s">
        <v>209</v>
      </c>
      <c r="D15" s="25" t="s">
        <v>210</v>
      </c>
      <c r="E15" s="26">
        <v>0.8</v>
      </c>
      <c r="F15" s="26">
        <v>3.1</v>
      </c>
      <c r="G15" s="26">
        <v>2.9</v>
      </c>
      <c r="H15" s="26">
        <v>2.27</v>
      </c>
      <c r="I15" s="28">
        <v>10</v>
      </c>
      <c r="J15" s="26">
        <v>22.67</v>
      </c>
      <c r="K15" s="26">
        <v>272</v>
      </c>
      <c r="L15" s="26">
        <v>1360</v>
      </c>
    </row>
    <row r="16" spans="1:12" ht="37.5" thickTop="1" thickBot="1" x14ac:dyDescent="0.3">
      <c r="A16" s="19">
        <v>9</v>
      </c>
      <c r="B16" s="20" t="s">
        <v>211</v>
      </c>
      <c r="C16" s="20" t="s">
        <v>209</v>
      </c>
      <c r="D16" s="21" t="s">
        <v>212</v>
      </c>
      <c r="E16" s="22">
        <v>23.9</v>
      </c>
      <c r="F16" s="22">
        <v>21.1</v>
      </c>
      <c r="G16" s="22">
        <v>32.9</v>
      </c>
      <c r="H16" s="22">
        <v>25.97</v>
      </c>
      <c r="I16" s="27">
        <v>10</v>
      </c>
      <c r="J16" s="22">
        <v>259.67</v>
      </c>
      <c r="K16" s="22">
        <v>3116</v>
      </c>
      <c r="L16" s="22">
        <v>15580</v>
      </c>
    </row>
    <row r="17" spans="1:12" ht="36.75" customHeight="1" thickTop="1" thickBot="1" x14ac:dyDescent="0.3">
      <c r="A17" s="241" t="s">
        <v>219</v>
      </c>
      <c r="B17" s="242"/>
      <c r="C17" s="242"/>
      <c r="D17" s="242"/>
      <c r="E17" s="242"/>
      <c r="F17" s="242"/>
      <c r="G17" s="242"/>
      <c r="H17" s="242"/>
      <c r="I17" s="242"/>
      <c r="J17" s="121">
        <f>SUM(J8:J16)</f>
        <v>1532.32</v>
      </c>
      <c r="K17" s="121">
        <f>SUM(K8:K16)</f>
        <v>18387.759999999998</v>
      </c>
      <c r="L17" s="121">
        <f>SUM(L8:L16)</f>
        <v>91938.8</v>
      </c>
    </row>
    <row r="18" spans="1:12" ht="16.5" thickTop="1" thickBot="1" x14ac:dyDescent="0.3">
      <c r="A18" s="235"/>
      <c r="B18" s="235"/>
      <c r="C18" s="235"/>
      <c r="D18" s="235"/>
      <c r="E18" s="235"/>
      <c r="F18" s="235"/>
      <c r="G18" s="235"/>
      <c r="H18" s="235"/>
      <c r="I18" s="235"/>
      <c r="J18" s="150"/>
      <c r="K18" s="150"/>
      <c r="L18" s="150"/>
    </row>
    <row r="19" spans="1:12" ht="16.5" thickTop="1" thickBot="1" x14ac:dyDescent="0.3">
      <c r="A19" s="234" t="s">
        <v>354</v>
      </c>
      <c r="B19" s="234"/>
      <c r="C19" s="234"/>
      <c r="D19" s="234"/>
      <c r="E19" s="234"/>
      <c r="F19" s="234"/>
      <c r="G19" s="234"/>
      <c r="H19" s="234"/>
      <c r="I19" s="234"/>
      <c r="J19" s="145"/>
      <c r="K19" s="145"/>
      <c r="L19" s="145"/>
    </row>
    <row r="20" spans="1:12" ht="15.75" thickTop="1" x14ac:dyDescent="0.25"/>
  </sheetData>
  <mergeCells count="9">
    <mergeCell ref="A19:I19"/>
    <mergeCell ref="A18:L18"/>
    <mergeCell ref="A1:L1"/>
    <mergeCell ref="A2:L2"/>
    <mergeCell ref="A4:L4"/>
    <mergeCell ref="A5:L5"/>
    <mergeCell ref="A17:I17"/>
    <mergeCell ref="A3:L3"/>
    <mergeCell ref="A6:L6"/>
  </mergeCells>
  <pageMargins left="0.511811024" right="0.511811024" top="0.78740157499999996" bottom="0.78740157499999996" header="0.31496062000000002" footer="0.31496062000000002"/>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5</vt:i4>
      </vt:variant>
    </vt:vector>
  </HeadingPairs>
  <TitlesOfParts>
    <vt:vector size="16" baseType="lpstr">
      <vt:lpstr>Resumo Geral</vt:lpstr>
      <vt:lpstr>Produtividade Limpeza</vt:lpstr>
      <vt:lpstr>Auxiliar Administrativo</vt:lpstr>
      <vt:lpstr>Copeira</vt:lpstr>
      <vt:lpstr>Motorista</vt:lpstr>
      <vt:lpstr>Recepcionista</vt:lpstr>
      <vt:lpstr>Servente</vt:lpstr>
      <vt:lpstr>Uniformes</vt:lpstr>
      <vt:lpstr>Materiais Aux. Administrativo</vt:lpstr>
      <vt:lpstr>Materiais de Copeiragem</vt:lpstr>
      <vt:lpstr>Materiais de Limpeza</vt:lpstr>
      <vt:lpstr>'Materiais Aux. Administrativo'!Area_de_impressao</vt:lpstr>
      <vt:lpstr>'Materiais de Copeiragem'!Area_de_impressao</vt:lpstr>
      <vt:lpstr>'Materiais de Limpeza'!Area_de_impressao</vt:lpstr>
      <vt:lpstr>'Produtividade Limpeza'!Area_de_impressao</vt:lpstr>
      <vt:lpstr>Uniformes!Area_de_impressao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Edvaldo Mota Frazao</dc:creator>
  <cp:lastModifiedBy>Monica Carvalho Cunha da Silva</cp:lastModifiedBy>
  <cp:lastPrinted>2025-08-05T18:05:39Z</cp:lastPrinted>
  <dcterms:created xsi:type="dcterms:W3CDTF">2019-08-19T12:51:59Z</dcterms:created>
  <dcterms:modified xsi:type="dcterms:W3CDTF">2025-08-07T18:21:33Z</dcterms:modified>
</cp:coreProperties>
</file>